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640" windowHeight="8955" activeTab="0"/>
  </bookViews>
  <sheets>
    <sheet name="PODSUMOWANIE" sheetId="1" r:id="rId1"/>
    <sheet name="Gmina oświetlenie" sheetId="2" r:id="rId2"/>
    <sheet name="Gmina pozostałe" sheetId="3" r:id="rId3"/>
    <sheet name="M-GOPS" sheetId="4" r:id="rId4"/>
    <sheet name="Szkoły" sheetId="5" r:id="rId5"/>
    <sheet name="WDK" sheetId="6" r:id="rId6"/>
    <sheet name="Bibilioteka" sheetId="7" r:id="rId7"/>
    <sheet name="MZW" sheetId="8" r:id="rId8"/>
    <sheet name="OSP" sheetId="9" r:id="rId9"/>
    <sheet name="WOSiR" sheetId="10" r:id="rId10"/>
    <sheet name="ŚdS" sheetId="11" r:id="rId11"/>
  </sheets>
  <definedNames/>
  <calcPr fullCalcOnLoad="1"/>
</workbook>
</file>

<file path=xl/sharedStrings.xml><?xml version="1.0" encoding="utf-8"?>
<sst xmlns="http://schemas.openxmlformats.org/spreadsheetml/2006/main" count="5412" uniqueCount="954">
  <si>
    <t>Nr RE</t>
  </si>
  <si>
    <t>NIP</t>
  </si>
  <si>
    <t>nr ewid</t>
  </si>
  <si>
    <t>Nr kontrah.</t>
  </si>
  <si>
    <t>Nr kol.</t>
  </si>
  <si>
    <t>Taryfa cennik</t>
  </si>
  <si>
    <t>Suma Zuz</t>
  </si>
  <si>
    <t>Nazwa</t>
  </si>
  <si>
    <t>Kontrah. - miejscowość</t>
  </si>
  <si>
    <t>Ulica</t>
  </si>
  <si>
    <t>Dom</t>
  </si>
  <si>
    <t>Mieszk.</t>
  </si>
  <si>
    <t>Kod poczt.</t>
  </si>
  <si>
    <t>Poczta</t>
  </si>
  <si>
    <t>Adres korespon. - miejscowość</t>
  </si>
  <si>
    <t>Nazwa pkt. poboru/opis licznika</t>
  </si>
  <si>
    <t>Licz. - miejscowość</t>
  </si>
  <si>
    <t>Nr fabr. licz.</t>
  </si>
  <si>
    <t>Nr PPE</t>
  </si>
  <si>
    <t>Moc umowna</t>
  </si>
  <si>
    <t>Zuz 1. strefa</t>
  </si>
  <si>
    <t>Zuz 2. strefa</t>
  </si>
  <si>
    <t>Zuz 3. strefa</t>
  </si>
  <si>
    <t>70000171/5</t>
  </si>
  <si>
    <t>C11</t>
  </si>
  <si>
    <t xml:space="preserve">Gmina Wieluń </t>
  </si>
  <si>
    <t>Wieluń</t>
  </si>
  <si>
    <t>Pl. K.Wielkiego</t>
  </si>
  <si>
    <t>98-300</t>
  </si>
  <si>
    <t xml:space="preserve">      </t>
  </si>
  <si>
    <t>Urząd Miejski-biura #</t>
  </si>
  <si>
    <t>PLZELD070017280182</t>
  </si>
  <si>
    <t>70000171/46</t>
  </si>
  <si>
    <t>C11o</t>
  </si>
  <si>
    <t>UG Wieluń-Oświetl.ulic-Siradzka trafo 7-0332 Masarnia</t>
  </si>
  <si>
    <t>Sieradzka</t>
  </si>
  <si>
    <t>PLZELD070017290183</t>
  </si>
  <si>
    <t>70000171/47</t>
  </si>
  <si>
    <t>C12b</t>
  </si>
  <si>
    <t>UG Wieluń-Oświetl.ulic-Sieradzka trafo 7-0233</t>
  </si>
  <si>
    <t>PLZELD070017300184</t>
  </si>
  <si>
    <t>70000171/48</t>
  </si>
  <si>
    <t>UG Wieluń-Oświetl.ulic-Głowackiego trafo 7-0395 #</t>
  </si>
  <si>
    <t>Głowackiego</t>
  </si>
  <si>
    <t>PLZELD070017310185</t>
  </si>
  <si>
    <t>70000171/49</t>
  </si>
  <si>
    <t>UG Wieluń-Oświetl.ulic trafo ul.Reja 7-1132 #</t>
  </si>
  <si>
    <t>Prusa</t>
  </si>
  <si>
    <t>PLZELD070017320186</t>
  </si>
  <si>
    <t>70000171/51</t>
  </si>
  <si>
    <t>UG Wieluń-Oświetl.ulic-ul.Wodna trafo 7-0477 #</t>
  </si>
  <si>
    <t>Wodna</t>
  </si>
  <si>
    <t>PLZELD070017330187</t>
  </si>
  <si>
    <t>70000171/52</t>
  </si>
  <si>
    <t>UG Wieluń-Oświetl.ulic</t>
  </si>
  <si>
    <t>Słoneczna</t>
  </si>
  <si>
    <t>PLZELD070017340188</t>
  </si>
  <si>
    <t>70000171/53</t>
  </si>
  <si>
    <t>UG Wieluń-Oświetl.ulic-Przemysłowa trafo 7-0166 #</t>
  </si>
  <si>
    <t>Przemysłowa</t>
  </si>
  <si>
    <t>PLZELD070017350189</t>
  </si>
  <si>
    <t>70000171/54</t>
  </si>
  <si>
    <t>UG Wieluń Ośw.ul. Rymarkiewicz trafo 7-0222 Galaxia #</t>
  </si>
  <si>
    <t>Fabryczna</t>
  </si>
  <si>
    <t>PLZELD070017360190</t>
  </si>
  <si>
    <t>70000171/55</t>
  </si>
  <si>
    <t>UG Wieluń-Oświetl.ulic-Fabryczna 1 trafo 7-0396 #</t>
  </si>
  <si>
    <t>PLZELD070017370191</t>
  </si>
  <si>
    <t>70000171/56</t>
  </si>
  <si>
    <t>UG Wieluń-Oświetl.ulic-Warszawska trafo PKS 2 7-0486 #</t>
  </si>
  <si>
    <t>Warszawska</t>
  </si>
  <si>
    <t>PLZELD070017380192</t>
  </si>
  <si>
    <t>70000171/57</t>
  </si>
  <si>
    <t>UG Wieluń-Oświetl.ulic-Woj.Polskiego trafo 7-0398 #</t>
  </si>
  <si>
    <t>Wojska Polskiego</t>
  </si>
  <si>
    <t>PLZELD070017390193</t>
  </si>
  <si>
    <t>70000171/58</t>
  </si>
  <si>
    <t>UG Wieluń-Oświetl.ulic-Woj.Polskiego trafo GS 7-0353 #</t>
  </si>
  <si>
    <t>PLZELD070017400194</t>
  </si>
  <si>
    <t>70000171/60</t>
  </si>
  <si>
    <t>UG Wieluń-Oświetl.ulic-trafo Biedala 7-0377 #</t>
  </si>
  <si>
    <t>Sucharskiego</t>
  </si>
  <si>
    <t>PLZELD070017410195</t>
  </si>
  <si>
    <t>70000171/61</t>
  </si>
  <si>
    <t>UG Wieluń-Oświetl.ulic-trafo Chuchry 7-1085 #</t>
  </si>
  <si>
    <t>Lewińskiego</t>
  </si>
  <si>
    <t>PLZELD070017420196</t>
  </si>
  <si>
    <t>70000171/62</t>
  </si>
  <si>
    <t>UG Wieluń-Oswietl.ulic -Krak.Przedmieście trafo 7-1014 #</t>
  </si>
  <si>
    <t>Krakowskie Przedmieście</t>
  </si>
  <si>
    <t>PLZELD070017430100</t>
  </si>
  <si>
    <t>70000171/63</t>
  </si>
  <si>
    <t>UG Wieluń-Oświetl.ulic-Narutowicza trafo 7-0221 #</t>
  </si>
  <si>
    <t>Narutowicza</t>
  </si>
  <si>
    <t>PLZELD070017440101</t>
  </si>
  <si>
    <t>70000171/64</t>
  </si>
  <si>
    <t>oświetlenie ulic-J.Żubr trafo 7-0175 #</t>
  </si>
  <si>
    <t>Joanny Żubr</t>
  </si>
  <si>
    <t>PLZELD070017450102</t>
  </si>
  <si>
    <t>70000171/67</t>
  </si>
  <si>
    <t>Urząd Miejski oświetl. ulic-trafo 1000-latka 7-0125 #</t>
  </si>
  <si>
    <t>Traugutta</t>
  </si>
  <si>
    <t>PLZELD070017470104</t>
  </si>
  <si>
    <t>70000171/68</t>
  </si>
  <si>
    <t>Urząd Miejski oświetl.ulic-ul.Pułaskiego trafo Galwanik 7-10</t>
  </si>
  <si>
    <t>Pułaskiego</t>
  </si>
  <si>
    <t>PLZELD070017480105</t>
  </si>
  <si>
    <t>70000171/69</t>
  </si>
  <si>
    <t>Oświetlenie ulic-A.Krajowej 2 trafo 7-0283 #</t>
  </si>
  <si>
    <t>Os. Armii Krajowej</t>
  </si>
  <si>
    <t>PLZELD070017490106</t>
  </si>
  <si>
    <t>70000171/70</t>
  </si>
  <si>
    <t>Oświetlenie ulic-Oś.A.Krajowej 1 trafo 7-0273 #</t>
  </si>
  <si>
    <t>PLZELD070017500107</t>
  </si>
  <si>
    <t>70000171/71</t>
  </si>
  <si>
    <t>Oświetl.ulic-ul.Kamienna trafo 7-0460 #</t>
  </si>
  <si>
    <t>Kamienna</t>
  </si>
  <si>
    <t>PLZELD070017510108</t>
  </si>
  <si>
    <t>70000171/72</t>
  </si>
  <si>
    <t>oświetlenie ulic ul.Częstochowska trafo 7-0156 Hala Sport. #</t>
  </si>
  <si>
    <t>Częstochowska</t>
  </si>
  <si>
    <t>PLZELD070017520109</t>
  </si>
  <si>
    <t>70000171/73</t>
  </si>
  <si>
    <t>Oświetlenie ulic-ul.Paderewskiego trafo 7-0274 #</t>
  </si>
  <si>
    <t>Paderewskiego</t>
  </si>
  <si>
    <t>PLZELD070017530110</t>
  </si>
  <si>
    <t>70000171/74</t>
  </si>
  <si>
    <t>Oświetlenie ulic ul.Szpitalna trafo 7-0008 #</t>
  </si>
  <si>
    <t>Szpitalna</t>
  </si>
  <si>
    <t>PLZELD070017540111</t>
  </si>
  <si>
    <t>70000171/75</t>
  </si>
  <si>
    <t>Urząd Miejski Wieluń -St. Trafo"Pompownia" #</t>
  </si>
  <si>
    <t>Śląska</t>
  </si>
  <si>
    <t>PLZELD070017550112</t>
  </si>
  <si>
    <t>70000171/76</t>
  </si>
  <si>
    <t>Oświetlenie ulic ul.Jesionowa trafo 7-1054 #</t>
  </si>
  <si>
    <t>Jesionowa</t>
  </si>
  <si>
    <t>PLZELD070017560113</t>
  </si>
  <si>
    <t>70000171/77</t>
  </si>
  <si>
    <t>Oświetlenie ulic ul.Wierzbowa trafo 7-1055 #</t>
  </si>
  <si>
    <t>Wierzbowa</t>
  </si>
  <si>
    <t>PLZELD070017570114</t>
  </si>
  <si>
    <t>70000171/78</t>
  </si>
  <si>
    <t>Oświetlenie ulic-J.Żubr 2 trafo 7-1102 #</t>
  </si>
  <si>
    <t>PLZELD070017580115</t>
  </si>
  <si>
    <t>70000171/79</t>
  </si>
  <si>
    <t>Oświetlenie ulic ul.Piłsudskiego trafo 7-1068 #</t>
  </si>
  <si>
    <t>Piłsudskiego</t>
  </si>
  <si>
    <t>PLZELD070017590116</t>
  </si>
  <si>
    <t>70000171/80</t>
  </si>
  <si>
    <t>Oświetl.ulic-Szkolna trafo 7-0470 #</t>
  </si>
  <si>
    <t>Szkolna</t>
  </si>
  <si>
    <t>PLZELD070017600117</t>
  </si>
  <si>
    <t>70000171/81</t>
  </si>
  <si>
    <t>Oświetl.ulic-18-Stycznia trafo Młyn 7-0468 #</t>
  </si>
  <si>
    <t>18 Stycznia</t>
  </si>
  <si>
    <t>PLZELD070017610118</t>
  </si>
  <si>
    <t>70000171/83</t>
  </si>
  <si>
    <t>Oświet.ulic-P.O.W trafo 7-0252 #</t>
  </si>
  <si>
    <t>P.O.W.</t>
  </si>
  <si>
    <t>PLZELD070017620119</t>
  </si>
  <si>
    <t>70000171/84</t>
  </si>
  <si>
    <t>Oświetl.ulic-18-Stycznia 2 trafo 7-0198 #</t>
  </si>
  <si>
    <t>PLZELD070017630120</t>
  </si>
  <si>
    <t>70000171/85</t>
  </si>
  <si>
    <t>Urzą Miejski oświetl.ulic #</t>
  </si>
  <si>
    <t>Kard. St. Wyszyńskiego</t>
  </si>
  <si>
    <t>PLZELD070017640121</t>
  </si>
  <si>
    <t>70000171/86</t>
  </si>
  <si>
    <t>Urząd Miejski-Oświetl.ulic-Oś.Waryńskiego 3 trafo 7-0930</t>
  </si>
  <si>
    <t>PLZELD070017650122</t>
  </si>
  <si>
    <t>70000171/87</t>
  </si>
  <si>
    <t>Urząd Miejski oświetl.ulic -oś.Wyszyńskiego 4 trafo 7-1020</t>
  </si>
  <si>
    <t>PLZELD070017660123</t>
  </si>
  <si>
    <t>70000171/88</t>
  </si>
  <si>
    <t>Urząd Miejski oświetl.ulic-Oś.Wyszyńskiego 5 trafo 7-1018 #</t>
  </si>
  <si>
    <t>PLZELD070017670124</t>
  </si>
  <si>
    <t>70000171/89</t>
  </si>
  <si>
    <t>Urząd Miejski-Oświetl.ulic-trafo ul.Głęboka 7-1064 #</t>
  </si>
  <si>
    <t>PLZELD070017680125</t>
  </si>
  <si>
    <t>70000171/90</t>
  </si>
  <si>
    <t>Urząd Miejski oświetl.ulic-Oś.Stare Sady 1 trafo 7-1084 #</t>
  </si>
  <si>
    <t>Os. Stare Sady</t>
  </si>
  <si>
    <t>PLZELD070017690126</t>
  </si>
  <si>
    <t>70000171/91</t>
  </si>
  <si>
    <t>Urząd Miejski-Oświetl.ulic-Oś.Stare Sady trafo 7-1104 #</t>
  </si>
  <si>
    <t>PLZELD070017700127</t>
  </si>
  <si>
    <t>70000171/92</t>
  </si>
  <si>
    <t>Urzą Miejski-Oświetl.ulic-Stare Sady 3 trafo 7-1112 #</t>
  </si>
  <si>
    <t>PLZELD070017710128</t>
  </si>
  <si>
    <t>70000171/93</t>
  </si>
  <si>
    <t>Urząd Miejski oświetl.ulic-Os.Stare Sady-trafo 7-1152 #</t>
  </si>
  <si>
    <t>PLZELD070017720129</t>
  </si>
  <si>
    <t>70000171/94</t>
  </si>
  <si>
    <t>Urząd Miejski oświet. ulic-Stare Sady 4 trafo 7-1141 #</t>
  </si>
  <si>
    <t>PLZELD070017730130</t>
  </si>
  <si>
    <t>70000171/96</t>
  </si>
  <si>
    <t>Urząd Miejski Wieluń-Oświetl.ulic-St.Kolejowa #</t>
  </si>
  <si>
    <t>St.kolejowa</t>
  </si>
  <si>
    <t>PLZELD070017740131</t>
  </si>
  <si>
    <t>70000171/97</t>
  </si>
  <si>
    <t>Urząd Miejski Wieluń-Oswietl.ulic #</t>
  </si>
  <si>
    <t>Roosevelta</t>
  </si>
  <si>
    <t>PLZELD070017750132</t>
  </si>
  <si>
    <t>70000171/98</t>
  </si>
  <si>
    <t>Urząd Miejski Wieluń-Oświetl.ulic-Stare Sady 7 trafo 7-1181</t>
  </si>
  <si>
    <t>PLZELD070017760133</t>
  </si>
  <si>
    <t>70000171/108</t>
  </si>
  <si>
    <t>Urząd Miejski Wieluń-Dom Ludowy #</t>
  </si>
  <si>
    <t>Jodłowiec</t>
  </si>
  <si>
    <t>PLZELD070017770134</t>
  </si>
  <si>
    <t>70000171/112</t>
  </si>
  <si>
    <t>Urząd Miejski oświetlenie ulic-Mokrosy trafo 7-0251 #</t>
  </si>
  <si>
    <t>Mokrosy</t>
  </si>
  <si>
    <t>PLZELD070017780135</t>
  </si>
  <si>
    <t>70000171/113</t>
  </si>
  <si>
    <t>Oświetl.ulic-Turów 3 trafo 7-0902 #</t>
  </si>
  <si>
    <t>Turów</t>
  </si>
  <si>
    <t>PLZELD070017790136</t>
  </si>
  <si>
    <t>70000171/114</t>
  </si>
  <si>
    <t>Oświetl.ulic-Turów 1 trafo 7-0001 #</t>
  </si>
  <si>
    <t>PLZELD070017800137</t>
  </si>
  <si>
    <t>70000171/115</t>
  </si>
  <si>
    <t>Oświetl.ulic-Kurów trafo 7-0002 #</t>
  </si>
  <si>
    <t>Kurów</t>
  </si>
  <si>
    <t>PLZELD070017810138</t>
  </si>
  <si>
    <t>70000171/116</t>
  </si>
  <si>
    <t>Oświetl.ulic-Kurów 2 trafo 7-0903 #</t>
  </si>
  <si>
    <t>PLZELD070017820139</t>
  </si>
  <si>
    <t>70000171/117</t>
  </si>
  <si>
    <t>Oświetl.ulic-Kurów-Zwiechy trafo 7-0904 #</t>
  </si>
  <si>
    <t>PLZELD070017830140</t>
  </si>
  <si>
    <t>70000171/118</t>
  </si>
  <si>
    <t>Oświetl.ulic-Srebrnica trafo 7-0241 #</t>
  </si>
  <si>
    <t>Srebrnica</t>
  </si>
  <si>
    <t>PLZELD070017840141</t>
  </si>
  <si>
    <t>70000171/119</t>
  </si>
  <si>
    <t>Oświetl.ulic-Piaski trafo 7-0238 #</t>
  </si>
  <si>
    <t>Piaski</t>
  </si>
  <si>
    <t>PLZELD070017850142</t>
  </si>
  <si>
    <t>70000171/120</t>
  </si>
  <si>
    <t>Oświetl.ulic-Gaszyn 1 trafo 7-0059 #</t>
  </si>
  <si>
    <t>Gaszyn</t>
  </si>
  <si>
    <t>Źródlana</t>
  </si>
  <si>
    <t>PLZELD070017860143</t>
  </si>
  <si>
    <t>70000171/121</t>
  </si>
  <si>
    <t>Oświetl.ulic-Gaszyn</t>
  </si>
  <si>
    <t>Harcerska</t>
  </si>
  <si>
    <t>PLZELD070017870144</t>
  </si>
  <si>
    <t>70000171/122</t>
  </si>
  <si>
    <t>Oświetl.ulic-Gaszyn 3(źródła)trafo 7-0906 #</t>
  </si>
  <si>
    <t>Kłosowa</t>
  </si>
  <si>
    <t>PLZELD070017880145</t>
  </si>
  <si>
    <t>70000171/123</t>
  </si>
  <si>
    <t>Oświetl.ulic-Gaszyn 2 trafo 7-0060 #</t>
  </si>
  <si>
    <t>Podlasie</t>
  </si>
  <si>
    <t>PLZELD070017890146</t>
  </si>
  <si>
    <t>70000171/124</t>
  </si>
  <si>
    <t>Oświetl.ulic-Gaszyn 5 trafo 7-0908</t>
  </si>
  <si>
    <t>PLZELD070017900147</t>
  </si>
  <si>
    <t>70000171/125</t>
  </si>
  <si>
    <t>Oświetl.ulic-Kadłub(Hydrofornia)trafo 7-0926 #</t>
  </si>
  <si>
    <t>Kadłub</t>
  </si>
  <si>
    <t>PLZELD070017910148</t>
  </si>
  <si>
    <t>70000171/126</t>
  </si>
  <si>
    <t>Oświetl.ulic-Kadłub 2 trafo 7-1026 #</t>
  </si>
  <si>
    <t>PLZELD070017920149</t>
  </si>
  <si>
    <t>70000171/127</t>
  </si>
  <si>
    <t>Oświetl.ulic-Kadłub 1 trafo 7-0058 #</t>
  </si>
  <si>
    <t>PLZELD070017930150</t>
  </si>
  <si>
    <t>70000171/128</t>
  </si>
  <si>
    <t>Oświetl.ulic-Nowy Świat 1 trafo 7-0101 #</t>
  </si>
  <si>
    <t>Nowy Świat</t>
  </si>
  <si>
    <t>PLZELD070017940151</t>
  </si>
  <si>
    <t>70000171/129</t>
  </si>
  <si>
    <t>Oświetl.ulic-Nowy Świat 3-trafo 7-1271  #</t>
  </si>
  <si>
    <t>PLZELD070017950152</t>
  </si>
  <si>
    <t>70000171/130</t>
  </si>
  <si>
    <t>Oświetl.ulic-Rychłowice trafo 7-0010 #</t>
  </si>
  <si>
    <t>Rychłowice</t>
  </si>
  <si>
    <t>PLZELD070017960153</t>
  </si>
  <si>
    <t>70000171/131</t>
  </si>
  <si>
    <t>Oświetl.ulic-Ruda 1 trafo 7-0033 #</t>
  </si>
  <si>
    <t>Ruda</t>
  </si>
  <si>
    <t>PLZELD070017970154</t>
  </si>
  <si>
    <t>70000171/132</t>
  </si>
  <si>
    <t>Oświetl.ulic-Ruda Kol.trafo 7-0437 #</t>
  </si>
  <si>
    <t>Rudzka</t>
  </si>
  <si>
    <t>PLZELD070017980155</t>
  </si>
  <si>
    <t>70000171/133</t>
  </si>
  <si>
    <t>Oświetl.ulic-Ruda 2 trafo 7-0352 #</t>
  </si>
  <si>
    <t>PLZELD070017990156</t>
  </si>
  <si>
    <t>70000171/134</t>
  </si>
  <si>
    <t>Oświetl.ulic - Ruda (u Wójcika)</t>
  </si>
  <si>
    <t>PLZELD070018000157</t>
  </si>
  <si>
    <t>70000171/135</t>
  </si>
  <si>
    <t>Oświetl.ulic-Widoradz Dolny  #</t>
  </si>
  <si>
    <t>Widoradz</t>
  </si>
  <si>
    <t>Widoradz Dolny</t>
  </si>
  <si>
    <t>PLZELD070018010158</t>
  </si>
  <si>
    <t>70000171/137</t>
  </si>
  <si>
    <t>Oświetl.ulic-Olewin 2 trafo 7-0289 #</t>
  </si>
  <si>
    <t>Olewin</t>
  </si>
  <si>
    <t>PLZELD070018020159</t>
  </si>
  <si>
    <t>70000171/138</t>
  </si>
  <si>
    <t>Oświetl.ulic-Olewin 3 trafo 7-0965 #</t>
  </si>
  <si>
    <t>PLZELD070018030160</t>
  </si>
  <si>
    <t>70000171/139</t>
  </si>
  <si>
    <t>Oświetl.ulic-Sieniec trafo 7-0220  #</t>
  </si>
  <si>
    <t>Sieniec</t>
  </si>
  <si>
    <t>PLZELD070018040161</t>
  </si>
  <si>
    <t>70000171/140</t>
  </si>
  <si>
    <t>Oświetl.ulic-Jodłowiec trafo 7-0186 #</t>
  </si>
  <si>
    <t>PLZELD070018050162</t>
  </si>
  <si>
    <t>70000171/141</t>
  </si>
  <si>
    <t>Oświetl.ulic-Jodłowiec 5 trafo 7-1334  #</t>
  </si>
  <si>
    <t>PLZELD070018060163</t>
  </si>
  <si>
    <t>70000171/142</t>
  </si>
  <si>
    <t>Oświetl.ulic-Bieniądzice #</t>
  </si>
  <si>
    <t>Bieniądzice</t>
  </si>
  <si>
    <t>PLZELD070018070164</t>
  </si>
  <si>
    <t>70000171/143</t>
  </si>
  <si>
    <t>PLZELD070018080165</t>
  </si>
  <si>
    <t>70000171/144</t>
  </si>
  <si>
    <t>Oświetl.ulic-Chrusty #</t>
  </si>
  <si>
    <t>Jagiełły</t>
  </si>
  <si>
    <t>PLZELD070018090166</t>
  </si>
  <si>
    <t>70000171/145</t>
  </si>
  <si>
    <t>Oświetl.ulic-Urbanice trafo 7-0169 #</t>
  </si>
  <si>
    <t>Urbanice</t>
  </si>
  <si>
    <t>PLZELD070018100167</t>
  </si>
  <si>
    <t>70000171/146</t>
  </si>
  <si>
    <t>Oświetl.ulic-Małyszyn 1 trafo 7-0187 #</t>
  </si>
  <si>
    <t>Małyszyn</t>
  </si>
  <si>
    <t>PLZELD070018110168</t>
  </si>
  <si>
    <t>70000171/147</t>
  </si>
  <si>
    <t>Oświetl.ulic-Starzenice 1-trafo 7-0184  #</t>
  </si>
  <si>
    <t>Starzenice</t>
  </si>
  <si>
    <t>PLZELD070018120169</t>
  </si>
  <si>
    <t>70000171/148</t>
  </si>
  <si>
    <t>Oświetl.ulic-Masłowice III  #</t>
  </si>
  <si>
    <t>Masłowice</t>
  </si>
  <si>
    <t>PLZELD070018130170</t>
  </si>
  <si>
    <t>70000171/149</t>
  </si>
  <si>
    <t>Oświetl.ulic-Masłowice I  #</t>
  </si>
  <si>
    <t>PLZELD070018140171</t>
  </si>
  <si>
    <t>70000171/150</t>
  </si>
  <si>
    <t>Oświetl.ulic-Masłowice II #</t>
  </si>
  <si>
    <t>104/ b.</t>
  </si>
  <si>
    <t>PLZELD070018150172</t>
  </si>
  <si>
    <t>70000171/151</t>
  </si>
  <si>
    <t>Oświetl.ulic-Borowiec #</t>
  </si>
  <si>
    <t>Borowiec</t>
  </si>
  <si>
    <t>PLZELD070018160173</t>
  </si>
  <si>
    <t>70000171/153</t>
  </si>
  <si>
    <t>Oświetl.ulic-Dąbrowa Kazimierz 1 trafo 7-0463 #</t>
  </si>
  <si>
    <t>Dąbrowa</t>
  </si>
  <si>
    <t>Dąbrowa-Kazimierz 1</t>
  </si>
  <si>
    <t>PLZELD070018170174</t>
  </si>
  <si>
    <t>70000171/154</t>
  </si>
  <si>
    <t>Oświetl.ulic-Niedzielsko #</t>
  </si>
  <si>
    <t>Niedzielsko</t>
  </si>
  <si>
    <t>Rymarkiewicz</t>
  </si>
  <si>
    <t>PLZELD070018180175</t>
  </si>
  <si>
    <t>70000171/155</t>
  </si>
  <si>
    <t>Oświetl.ulic-Dąbrowa trafo 7-1232 #</t>
  </si>
  <si>
    <t>PLZELD070018190176</t>
  </si>
  <si>
    <t>70000171/156</t>
  </si>
  <si>
    <t>Urząd Miejski-Ośw.ulicz.ul.Kijak trafo 7-1234 #</t>
  </si>
  <si>
    <t>Kijak</t>
  </si>
  <si>
    <t>PLZELD070018200177</t>
  </si>
  <si>
    <t>70000171/157</t>
  </si>
  <si>
    <t>Oświetl.ulic-P.O.W trafo 7-1233 #</t>
  </si>
  <si>
    <t>PLZELD070018210178</t>
  </si>
  <si>
    <t>70000171/160</t>
  </si>
  <si>
    <t>Oświetl.ulic-Małyszyn 2 trafo 7- 1254 #</t>
  </si>
  <si>
    <t>PLZELD070018220179</t>
  </si>
  <si>
    <t>70000171/161</t>
  </si>
  <si>
    <t>Oświetl.ulic-Starzenice 2 trafo 7-1253 #</t>
  </si>
  <si>
    <t>PLZELD070018230180</t>
  </si>
  <si>
    <t>70000171/164</t>
  </si>
  <si>
    <t>Urząd Gminy Wieluń-oś.ulicz.Broniewskiego trafo 7-1237 #</t>
  </si>
  <si>
    <t>Broniewskiego</t>
  </si>
  <si>
    <t>PLZELD070018240181</t>
  </si>
  <si>
    <t>70000171/165</t>
  </si>
  <si>
    <t>UMiG Wieluń-ośw.uliczne-ul.Stasica 7-1259 #</t>
  </si>
  <si>
    <t>Staszica</t>
  </si>
  <si>
    <t>PLZELD070018250182</t>
  </si>
  <si>
    <t>70000171/167</t>
  </si>
  <si>
    <t>Oświetl.ulic-Ruda 4 k/szkoły trafo 7-1262  #</t>
  </si>
  <si>
    <t>PLZELD070018260183</t>
  </si>
  <si>
    <t>70000171/168</t>
  </si>
  <si>
    <t>UG Wieluń-ośw.ulicz.-Oś.Bugaj trafo 7-0889 #</t>
  </si>
  <si>
    <t>Bugaj</t>
  </si>
  <si>
    <t>PLZELD070018270184</t>
  </si>
  <si>
    <t>70000171/169</t>
  </si>
  <si>
    <t>Oświetl.ulic-Dąbrowa Kazimierz 2 trafo 7-0464  #</t>
  </si>
  <si>
    <t>Dąbrowa-Kazimierz 2</t>
  </si>
  <si>
    <t>PLZELD070018280185</t>
  </si>
  <si>
    <t>70000171/171</t>
  </si>
  <si>
    <t>Oświetl.ulic-Olewin 1 trafo 7-0061 #</t>
  </si>
  <si>
    <t>PLZELD070018290186</t>
  </si>
  <si>
    <t>70000171/173</t>
  </si>
  <si>
    <t>UG Wieluń-Oświetl.ulic-ul.Św.Barbary trafo 7-0322 #</t>
  </si>
  <si>
    <t>Św.Barbary</t>
  </si>
  <si>
    <t>PLZELD070018300187</t>
  </si>
  <si>
    <t>70000171/175</t>
  </si>
  <si>
    <t>UG Wieluń-Oświetl.ulic-ul.Zamenhoffa trafo 7-0471 #</t>
  </si>
  <si>
    <t>Reformacka</t>
  </si>
  <si>
    <t>PLZELD070018320189</t>
  </si>
  <si>
    <t>70000171/186</t>
  </si>
  <si>
    <t>Oświetlenie ulic ul.Fabryczna16 #</t>
  </si>
  <si>
    <t>PLZELD070018330190</t>
  </si>
  <si>
    <t>70000171/187</t>
  </si>
  <si>
    <t>Urząd Miasta i Gminy-oświetlenie uliczne #</t>
  </si>
  <si>
    <t>Czereśniowa</t>
  </si>
  <si>
    <t>PLZELD070018340191</t>
  </si>
  <si>
    <t>70000171/188</t>
  </si>
  <si>
    <t>Urząd Gminy Wieluń-ośw.uliczne ul.Sienkiewicza #</t>
  </si>
  <si>
    <t>Sienkiewicza</t>
  </si>
  <si>
    <t>PLZELD070018350192</t>
  </si>
  <si>
    <t>70000171/189</t>
  </si>
  <si>
    <t>Oświetlenie ulic-ul Traugutta 51 #</t>
  </si>
  <si>
    <t>PLZELD070018360193</t>
  </si>
  <si>
    <t>70000171/191</t>
  </si>
  <si>
    <t>Urząd Miasta i Gminy Wieluń-oświetlenie uliczne #</t>
  </si>
  <si>
    <t>PLZELD070018370194</t>
  </si>
  <si>
    <t>70000171/194</t>
  </si>
  <si>
    <t>Urząd Miasta i Gminy-oswietlenie uliczne ul.Barycz #</t>
  </si>
  <si>
    <t>Barycz</t>
  </si>
  <si>
    <t>PLZELD070018380195</t>
  </si>
  <si>
    <t>70000171/196</t>
  </si>
  <si>
    <t>Urząd Miasta i Gminy Wieluń-oświetl.ulic-Jodłowiec #</t>
  </si>
  <si>
    <t>PLZELD070018390196</t>
  </si>
  <si>
    <t>70000171/197</t>
  </si>
  <si>
    <t>Urząd Miasta i Gminy Wieluń-oświetlenie ulic Jodłowiec  #</t>
  </si>
  <si>
    <t>PLZELD070018400100</t>
  </si>
  <si>
    <t>70000171/198</t>
  </si>
  <si>
    <t>Urząd Miasta i Gminy Wieluń-oświetlenie ulic Sieniec #</t>
  </si>
  <si>
    <t>PLZELD070018410101</t>
  </si>
  <si>
    <t>70000171/199</t>
  </si>
  <si>
    <t>PLZELD070018420102</t>
  </si>
  <si>
    <t>70000171/200</t>
  </si>
  <si>
    <t>PLZELD070018430103</t>
  </si>
  <si>
    <t>70000171/201</t>
  </si>
  <si>
    <t>PLZELD070018440104</t>
  </si>
  <si>
    <t>70000171/202</t>
  </si>
  <si>
    <t>PLZELD070018450105</t>
  </si>
  <si>
    <t>70000171/203</t>
  </si>
  <si>
    <t>Urząd Miejski w Wieluniu-oświetlenie ulic #</t>
  </si>
  <si>
    <t>PLZELD070018460106</t>
  </si>
  <si>
    <t>70000171/204</t>
  </si>
  <si>
    <t>Urząd Miejski w Wieluniu-oświetlenie uliczne #</t>
  </si>
  <si>
    <t>PLZELD070018470107</t>
  </si>
  <si>
    <t>70000171/206</t>
  </si>
  <si>
    <t>Oświetlenie ulic-Gaszyn ul.Modrakowa #</t>
  </si>
  <si>
    <t>Modrakowa</t>
  </si>
  <si>
    <t>PLZELD070018480108</t>
  </si>
  <si>
    <t>70000171/207</t>
  </si>
  <si>
    <t>Urząd Miejski w Wieluniu-oświetlenie ulic-Widoradz Górny #</t>
  </si>
  <si>
    <t>Widoradz Górny</t>
  </si>
  <si>
    <t>PLZELD070018490109</t>
  </si>
  <si>
    <t>70000171/209</t>
  </si>
  <si>
    <t>Urząd Miejski oświetlenie drogowe -na bl.nr.3 #</t>
  </si>
  <si>
    <t>Moniuszki</t>
  </si>
  <si>
    <t>PLZELD070018510111</t>
  </si>
  <si>
    <t>70000171/211</t>
  </si>
  <si>
    <t>Urząd Miejski-oświetlenie ulic-ul.Prosta trafo-1351 #</t>
  </si>
  <si>
    <t>Kosynierów</t>
  </si>
  <si>
    <t>PLZELD070018520112</t>
  </si>
  <si>
    <t>70000171/212</t>
  </si>
  <si>
    <t>Zarząd Miejski-oświetlenie ulic trafo-7-1353 #</t>
  </si>
  <si>
    <t>Aleja Kościuszki</t>
  </si>
  <si>
    <t>PLZELD070018530113</t>
  </si>
  <si>
    <t>70000171/213</t>
  </si>
  <si>
    <t>oświetlenie ulic trafo 7-1139 #</t>
  </si>
  <si>
    <t>PLZELD070018540114</t>
  </si>
  <si>
    <t>70000171/217</t>
  </si>
  <si>
    <t>UG Wieluń-oświetlenie uliczne</t>
  </si>
  <si>
    <t>Okólna</t>
  </si>
  <si>
    <t>PLZELD070018550115</t>
  </si>
  <si>
    <t>70000171/219</t>
  </si>
  <si>
    <t>Urząd Miasta-ośw.na terenie byłego PGR</t>
  </si>
  <si>
    <t>Os. Parkowe</t>
  </si>
  <si>
    <t>PLZELD070018560116</t>
  </si>
  <si>
    <t>70000171/225</t>
  </si>
  <si>
    <t>UMiG-ośw.uliczne</t>
  </si>
  <si>
    <t>PLZELD070018580118</t>
  </si>
  <si>
    <t>70000171/226</t>
  </si>
  <si>
    <t>UMiG Wieluń-ośw.uliczne</t>
  </si>
  <si>
    <t>PLZELD070018590119</t>
  </si>
  <si>
    <t>70000171/228</t>
  </si>
  <si>
    <t>UMiG-oświetlenie uliczne</t>
  </si>
  <si>
    <t>Długosza</t>
  </si>
  <si>
    <t>PLZELD070018600120</t>
  </si>
  <si>
    <t>70000171/229</t>
  </si>
  <si>
    <t>Dom Ludowy w Piaskach</t>
  </si>
  <si>
    <t>PLZELD070018610121</t>
  </si>
  <si>
    <t>70000171/233</t>
  </si>
  <si>
    <t>Oświetlenie uliczne</t>
  </si>
  <si>
    <t>Torowa</t>
  </si>
  <si>
    <t>PLZELD070018630123</t>
  </si>
  <si>
    <t>70000171/234</t>
  </si>
  <si>
    <t>Ciepłownicza</t>
  </si>
  <si>
    <t>PLZELD070018640124</t>
  </si>
  <si>
    <t>70000171/235</t>
  </si>
  <si>
    <t>Gmina Wieluń-ośw.uliczne</t>
  </si>
  <si>
    <t>Dworska</t>
  </si>
  <si>
    <t>PLZELD070018650125</t>
  </si>
  <si>
    <t>70000171/236</t>
  </si>
  <si>
    <t>PLZELD070018660126</t>
  </si>
  <si>
    <t>70000171/237</t>
  </si>
  <si>
    <t>Gmina Wieluń</t>
  </si>
  <si>
    <t>PLZELD070018670127</t>
  </si>
  <si>
    <t>70000171/240</t>
  </si>
  <si>
    <t>Dębowa</t>
  </si>
  <si>
    <t>PLZELD070018680128</t>
  </si>
  <si>
    <t>70000171/243</t>
  </si>
  <si>
    <t>Wyspiańskiego</t>
  </si>
  <si>
    <t>PLZELD070018690129</t>
  </si>
  <si>
    <t>70000171/248</t>
  </si>
  <si>
    <t>Gmina Wieluń-osw.uliczne</t>
  </si>
  <si>
    <t>PLZELD070018700130</t>
  </si>
  <si>
    <t>70000171/249</t>
  </si>
  <si>
    <t>Ludowa</t>
  </si>
  <si>
    <t>PLZELD070018710131</t>
  </si>
  <si>
    <t>70000171/250</t>
  </si>
  <si>
    <t>Gmina Wieluń-oświetlenie uliczne</t>
  </si>
  <si>
    <t>Baranowskiego</t>
  </si>
  <si>
    <t>PLZELD070018720132</t>
  </si>
  <si>
    <t>70000171/251</t>
  </si>
  <si>
    <t>Gmina Wieluń-świetlica wiejska</t>
  </si>
  <si>
    <t>PLZELD070018730133</t>
  </si>
  <si>
    <t>70000171/252</t>
  </si>
  <si>
    <t>Gmina Wieluń-świetlica</t>
  </si>
  <si>
    <t>PLZELD070018740134</t>
  </si>
  <si>
    <t>70000171/253</t>
  </si>
  <si>
    <t>Powstańców 1863 r.</t>
  </si>
  <si>
    <t>PLZELD070018750135</t>
  </si>
  <si>
    <t>70000171/290</t>
  </si>
  <si>
    <t>Gmina Wieluń-ośw.ścieżki rowerowej</t>
  </si>
  <si>
    <t>PLZELD070018780138</t>
  </si>
  <si>
    <t>70000171/291</t>
  </si>
  <si>
    <t>Gmina Wieluń-ośw.u'liczne</t>
  </si>
  <si>
    <t>PLZELD070018790139</t>
  </si>
  <si>
    <t>70000171/300</t>
  </si>
  <si>
    <t>Gmina Wieluń-ośw.placu zabaw</t>
  </si>
  <si>
    <t>PLZELD070562530193</t>
  </si>
  <si>
    <t>70000171/302</t>
  </si>
  <si>
    <t>PLZELD070567360191</t>
  </si>
  <si>
    <t>70000171/303</t>
  </si>
  <si>
    <t>PLZELD070567370192</t>
  </si>
  <si>
    <t>70000171/305</t>
  </si>
  <si>
    <t>Gmina Wieluń-skrz.na słupie</t>
  </si>
  <si>
    <t>Targowa</t>
  </si>
  <si>
    <t>PLZELD070570560123</t>
  </si>
  <si>
    <t>70000171/306</t>
  </si>
  <si>
    <t>Poprzeczna</t>
  </si>
  <si>
    <t>PLZELD070570570124</t>
  </si>
  <si>
    <t>70000171/308</t>
  </si>
  <si>
    <t>PLZELD070573550131</t>
  </si>
  <si>
    <t>70000171/310</t>
  </si>
  <si>
    <t>Cmentarz grzebalny # Działka nr 28/5,29/2,30/4,30/6,42/1,44/</t>
  </si>
  <si>
    <t>PLZELD070575600142</t>
  </si>
  <si>
    <t>70000171/312</t>
  </si>
  <si>
    <t>Leśna</t>
  </si>
  <si>
    <t>PLZELD070576500135</t>
  </si>
  <si>
    <t>70000171/313</t>
  </si>
  <si>
    <t>PLZELD070576580143</t>
  </si>
  <si>
    <t>70000171/314</t>
  </si>
  <si>
    <t>Gmina Wieluń-dworzec PKP</t>
  </si>
  <si>
    <t>PLZELD070577120100</t>
  </si>
  <si>
    <t>70000171/316</t>
  </si>
  <si>
    <t>Gmina Wieluń - OGRÓD BOTANICZNY</t>
  </si>
  <si>
    <t>PLZELD070578780169</t>
  </si>
  <si>
    <t>70000171/319</t>
  </si>
  <si>
    <t>Dom Ludowy</t>
  </si>
  <si>
    <t>Wieluńska</t>
  </si>
  <si>
    <t>PLZELD070328110128</t>
  </si>
  <si>
    <t>70000171/320</t>
  </si>
  <si>
    <t>Gmina Wieluń - Dom Ludowy w Turowie</t>
  </si>
  <si>
    <t>PLZELD070560470181</t>
  </si>
  <si>
    <t>70000171/321</t>
  </si>
  <si>
    <t>Błońska</t>
  </si>
  <si>
    <t>PLZELD070581420142</t>
  </si>
  <si>
    <t>70000171/322</t>
  </si>
  <si>
    <t>Gmina Wieluń - OSP</t>
  </si>
  <si>
    <t>9/ A.</t>
  </si>
  <si>
    <t>PLZELD070346890163</t>
  </si>
  <si>
    <t>70000171/324</t>
  </si>
  <si>
    <t>PLZELD070583400146</t>
  </si>
  <si>
    <t>70000171/327</t>
  </si>
  <si>
    <t>PLZELD070346970171</t>
  </si>
  <si>
    <t>70000171/330</t>
  </si>
  <si>
    <t>Gmina Wieluń-ośw.baszty</t>
  </si>
  <si>
    <t>PLZELD070584400149</t>
  </si>
  <si>
    <t>70000171/331</t>
  </si>
  <si>
    <t>22/ a.</t>
  </si>
  <si>
    <t>PLZELD070347620139</t>
  </si>
  <si>
    <t>70000171/333</t>
  </si>
  <si>
    <t>PLZELD070586450160</t>
  </si>
  <si>
    <t>70000171/334</t>
  </si>
  <si>
    <t>Graniczna</t>
  </si>
  <si>
    <t>PLZELD070586470162</t>
  </si>
  <si>
    <t>70000171/335</t>
  </si>
  <si>
    <t>PLZELD070586550170</t>
  </si>
  <si>
    <t>70000171/336</t>
  </si>
  <si>
    <t>11/ a.</t>
  </si>
  <si>
    <t>PLZELD070327990116</t>
  </si>
  <si>
    <t>70000171/339</t>
  </si>
  <si>
    <t>Budynek mieszkalny wielorodzinny ADMINISTRACJA</t>
  </si>
  <si>
    <t>664/ 1.</t>
  </si>
  <si>
    <t>PLZELD070594500189</t>
  </si>
  <si>
    <t>70000171/340</t>
  </si>
  <si>
    <t>Gmina Wieluń oś.uliczne ul.Dobra i Cicha</t>
  </si>
  <si>
    <t>Dobra</t>
  </si>
  <si>
    <t>PLZELD070597150163</t>
  </si>
  <si>
    <t>70000171/341</t>
  </si>
  <si>
    <t>UG-Wieluń - oświetlenie uliczne Dąbrowa</t>
  </si>
  <si>
    <t>Bojarowska</t>
  </si>
  <si>
    <t>685/ 9.</t>
  </si>
  <si>
    <t>PLZELD070598750129</t>
  </si>
  <si>
    <t>Kilińskiego</t>
  </si>
  <si>
    <t>70000171/343</t>
  </si>
  <si>
    <t>PLZELD070344320100</t>
  </si>
  <si>
    <t>70000171/344</t>
  </si>
  <si>
    <t>Gmina Wieluń   Oświetlenie uliczne - Dąbrowa</t>
  </si>
  <si>
    <t>Chłopickiego</t>
  </si>
  <si>
    <t>695/ 9.</t>
  </si>
  <si>
    <t>PLZELD070600000157</t>
  </si>
  <si>
    <t>70000171/345</t>
  </si>
  <si>
    <t>Oswietlenie boiska pilkarskiego</t>
  </si>
  <si>
    <t>PLZELD070602420108</t>
  </si>
  <si>
    <t>70000171/346</t>
  </si>
  <si>
    <t>Oswietlenie uliczne ul.Jagielly</t>
  </si>
  <si>
    <t>60/ 3.</t>
  </si>
  <si>
    <t>PLZELD070602430109</t>
  </si>
  <si>
    <t>70000171/351</t>
  </si>
  <si>
    <t>Gmina Wieluń - przepompownia P3</t>
  </si>
  <si>
    <t>378/ 1.</t>
  </si>
  <si>
    <t>PLZELD070607640145</t>
  </si>
  <si>
    <t>70000171/352</t>
  </si>
  <si>
    <t>Gmina Wieluń -przepompownia P2</t>
  </si>
  <si>
    <t>PLZELD070607650146</t>
  </si>
  <si>
    <t>70000171/353</t>
  </si>
  <si>
    <t>Jodłowiec CHODAKI oświetlenie uliczne</t>
  </si>
  <si>
    <t>PLZELD070608480132</t>
  </si>
  <si>
    <t>70000171/359</t>
  </si>
  <si>
    <t>GMINA WIELUŃ - przepompownia P1</t>
  </si>
  <si>
    <t>PLZELD070609840171</t>
  </si>
  <si>
    <t>70000171/360</t>
  </si>
  <si>
    <t>GMINA WIELUŃ - oświetlenie uliczne dróg gminnych</t>
  </si>
  <si>
    <t>17/ 45.</t>
  </si>
  <si>
    <t>PLZELD070609850172</t>
  </si>
  <si>
    <t>70000171/361</t>
  </si>
  <si>
    <t>Oświetlenie uliczne Gmina Wieluń</t>
  </si>
  <si>
    <t>PLZELD070610710161</t>
  </si>
  <si>
    <t>70000171/362</t>
  </si>
  <si>
    <t>Hala magazynowa - zasilanie tymczasowe</t>
  </si>
  <si>
    <t>PLZELD070610720162</t>
  </si>
  <si>
    <t>70000171/363</t>
  </si>
  <si>
    <t>Pomnik - Wieczna Miłość</t>
  </si>
  <si>
    <t>PLZELD070571860156</t>
  </si>
  <si>
    <t>70000171/364</t>
  </si>
  <si>
    <t>Oświetlenie parku im.Kałuży</t>
  </si>
  <si>
    <t>PLZELD070559980132</t>
  </si>
  <si>
    <t>70000171/366</t>
  </si>
  <si>
    <t>Sadowa</t>
  </si>
  <si>
    <t>PLZELD070615460151</t>
  </si>
  <si>
    <t>70000474/5</t>
  </si>
  <si>
    <t>Miejsko -Gminny Ośrodek Pomocy Społeczne #</t>
  </si>
  <si>
    <t>PLZELD070026240108</t>
  </si>
  <si>
    <t>70000474/7</t>
  </si>
  <si>
    <t>Ośrodek Pomocy Społecznej  #</t>
  </si>
  <si>
    <t>PLZELD070026250109</t>
  </si>
  <si>
    <t>70000474/8</t>
  </si>
  <si>
    <t>Miejsko-Gminny Ośrodek Pomocy Społecznej</t>
  </si>
  <si>
    <t>PLZELD070026260110</t>
  </si>
  <si>
    <t>70000474/10</t>
  </si>
  <si>
    <t>Miejsko -Gminny Ośrodek Pomocy Społecznej</t>
  </si>
  <si>
    <t>PLZELD070026270111</t>
  </si>
  <si>
    <t>70000474/11</t>
  </si>
  <si>
    <t>PLZELD070052960161</t>
  </si>
  <si>
    <t>70000474/12</t>
  </si>
  <si>
    <t>PLZELD070052970162</t>
  </si>
  <si>
    <t>70000519/1</t>
  </si>
  <si>
    <t>81/ B.</t>
  </si>
  <si>
    <t>Oddział Przedszkolny #</t>
  </si>
  <si>
    <t>PLZELD070027370124</t>
  </si>
  <si>
    <t>70000519/2</t>
  </si>
  <si>
    <t>Szkoła Sieniec #</t>
  </si>
  <si>
    <t>81/ b.</t>
  </si>
  <si>
    <t>PLZELD070027380125</t>
  </si>
  <si>
    <t>70000547/1</t>
  </si>
  <si>
    <t>Szkoła w Kurowie  #</t>
  </si>
  <si>
    <t>PLZELD070027610148</t>
  </si>
  <si>
    <t>70000547/2</t>
  </si>
  <si>
    <t>Szkoła Kurów #</t>
  </si>
  <si>
    <t>PLZELD070027620149</t>
  </si>
  <si>
    <t>70000547/4</t>
  </si>
  <si>
    <t>Szkoła Podstawowa im.Komisji Edukacji Narodowej w Kurowie</t>
  </si>
  <si>
    <t>PLZELD070027630150</t>
  </si>
  <si>
    <t>70000548/1</t>
  </si>
  <si>
    <t>Długa</t>
  </si>
  <si>
    <t>Szkoła Podstawowa w Rudzie #</t>
  </si>
  <si>
    <t>PLZELD070027640151</t>
  </si>
  <si>
    <t>70000571/2</t>
  </si>
  <si>
    <t>PLZELD070027850172</t>
  </si>
  <si>
    <t>70000573/1</t>
  </si>
  <si>
    <t>1/ ..</t>
  </si>
  <si>
    <t>PLZELD070027880175</t>
  </si>
  <si>
    <t>70000588/2</t>
  </si>
  <si>
    <t>PLZELD070027990186</t>
  </si>
  <si>
    <t>70000714/1</t>
  </si>
  <si>
    <t>PLZELD070031300129</t>
  </si>
  <si>
    <t>70000745/1</t>
  </si>
  <si>
    <t>Szkoła Podstawowa w Bieniądzicach</t>
  </si>
  <si>
    <t>PLZELD070031610160</t>
  </si>
  <si>
    <t>70000745/2</t>
  </si>
  <si>
    <t>PLZELD070031620161</t>
  </si>
  <si>
    <t>70000746/1</t>
  </si>
  <si>
    <t>PLZELD070031630162</t>
  </si>
  <si>
    <t>70000780/1</t>
  </si>
  <si>
    <t>Szkoła Podstawowa w Gaszynie</t>
  </si>
  <si>
    <t>PLZELD070032940196</t>
  </si>
  <si>
    <t>70000780/2</t>
  </si>
  <si>
    <t>Szkoła Podstawowa</t>
  </si>
  <si>
    <t>PLZELD070032950100</t>
  </si>
  <si>
    <t>70000780/3</t>
  </si>
  <si>
    <t>Przedszkole</t>
  </si>
  <si>
    <t>PLZELD070032960101</t>
  </si>
  <si>
    <t>70000786/1</t>
  </si>
  <si>
    <t>PLZELD070033030108</t>
  </si>
  <si>
    <t>70000791/2</t>
  </si>
  <si>
    <t>Lecha Kaczyńskiego</t>
  </si>
  <si>
    <t>Gimnazjum Nr.1 im.Kazimierza Wielkiego</t>
  </si>
  <si>
    <t>PLZELD070033070112</t>
  </si>
  <si>
    <t>70000847/1</t>
  </si>
  <si>
    <t>Wieluński Ośrodek Sportu i Rekreacji-pawilon klubowy</t>
  </si>
  <si>
    <t>PLZELD070034120120</t>
  </si>
  <si>
    <t>70000847/2</t>
  </si>
  <si>
    <t>Wieluński Ośrodek Sportu i Rekreacji-targowisko miejskie</t>
  </si>
  <si>
    <t>Zielona</t>
  </si>
  <si>
    <t>PLZELD070034130121</t>
  </si>
  <si>
    <t>70000847/3</t>
  </si>
  <si>
    <t>WOSiR-targowisko miejskie</t>
  </si>
  <si>
    <t>PLZELD070034140122</t>
  </si>
  <si>
    <t>70000847/4</t>
  </si>
  <si>
    <t>Basen</t>
  </si>
  <si>
    <t>PLZELD070034150123</t>
  </si>
  <si>
    <t>70000847/5</t>
  </si>
  <si>
    <t>Wieluński Ośrodek Sportu i Rekreacji</t>
  </si>
  <si>
    <t>PLZELD070034160124</t>
  </si>
  <si>
    <t>70000847/8</t>
  </si>
  <si>
    <t>PLZELD070018500110</t>
  </si>
  <si>
    <t>70000847/9</t>
  </si>
  <si>
    <t>Wieluński Osrodek Sportu i Rekreacji</t>
  </si>
  <si>
    <t>PLZELD070566550110</t>
  </si>
  <si>
    <t>70000905/1</t>
  </si>
  <si>
    <t>C12a</t>
  </si>
  <si>
    <t>Publiczne Przedszkole Nr 2</t>
  </si>
  <si>
    <t>PLZELD070035690180</t>
  </si>
  <si>
    <t>70000976/1</t>
  </si>
  <si>
    <t>Środowiskowy Dom Samopomocy w Wieluniu</t>
  </si>
  <si>
    <t>PLZELD070030120108</t>
  </si>
  <si>
    <t>70001045/34</t>
  </si>
  <si>
    <t>PLZELD070020580124</t>
  </si>
  <si>
    <t>70001045/60</t>
  </si>
  <si>
    <t>Ośw. uliczne</t>
  </si>
  <si>
    <t>Cicha</t>
  </si>
  <si>
    <t>PLZELD070593510187</t>
  </si>
  <si>
    <t>70001045/69</t>
  </si>
  <si>
    <t>Gmina Wieluń - oświetlenie uliczne</t>
  </si>
  <si>
    <t>Kierocińskiej</t>
  </si>
  <si>
    <t>161/ 2.</t>
  </si>
  <si>
    <t>PLZELD070596780126</t>
  </si>
  <si>
    <t>70001045/70</t>
  </si>
  <si>
    <t>Gmina Wieluń przepompownia kanalizacji ściekowej</t>
  </si>
  <si>
    <t>Konopnickiej</t>
  </si>
  <si>
    <t>PLZELD070596850133</t>
  </si>
  <si>
    <t>70001045/102</t>
  </si>
  <si>
    <t>GMINA WIELUŃ</t>
  </si>
  <si>
    <t>PLZELD070569920156</t>
  </si>
  <si>
    <t>70001045/113</t>
  </si>
  <si>
    <t>PLZELD070567460104</t>
  </si>
  <si>
    <t>70066079/7</t>
  </si>
  <si>
    <t>R</t>
  </si>
  <si>
    <t>PLZELD070568070165</t>
  </si>
  <si>
    <t>70066079/8</t>
  </si>
  <si>
    <t>70066079/9</t>
  </si>
  <si>
    <t>PLZELD070597830134</t>
  </si>
  <si>
    <t>75354127/1</t>
  </si>
  <si>
    <t>Św.Wawrzyńca</t>
  </si>
  <si>
    <t>PLZELD070050248635</t>
  </si>
  <si>
    <t>79970028/29</t>
  </si>
  <si>
    <t>Szkoła Podstawowa nr5</t>
  </si>
  <si>
    <t>PLZELD070000350138</t>
  </si>
  <si>
    <t>79970032/1</t>
  </si>
  <si>
    <t>C21</t>
  </si>
  <si>
    <t>Basen Kąpielowy</t>
  </si>
  <si>
    <t>POW</t>
  </si>
  <si>
    <t>PLZELD070000390142</t>
  </si>
  <si>
    <t>79970032/2</t>
  </si>
  <si>
    <t>Kompleks Boisk Sportowych "ORLIK 2012"</t>
  </si>
  <si>
    <t>PLZELD070000400143</t>
  </si>
  <si>
    <t>79970048/49</t>
  </si>
  <si>
    <t>Szkoła Podstawowa nr 4 im. Królowej Jadwigi</t>
  </si>
  <si>
    <t>PLZELD070000580161</t>
  </si>
  <si>
    <t>79970324/1</t>
  </si>
  <si>
    <t>Os. Wyszyńskiego</t>
  </si>
  <si>
    <t>30/ a.</t>
  </si>
  <si>
    <t>PLZELD070002650174</t>
  </si>
  <si>
    <t>79970459/1</t>
  </si>
  <si>
    <t>Wieluński Ośrodek Sportu i Rekreacji - Hala sportowa</t>
  </si>
  <si>
    <t>PLZELD070003660178</t>
  </si>
  <si>
    <t>79970551/2</t>
  </si>
  <si>
    <t>Pl. K. Wielkiego</t>
  </si>
  <si>
    <t>Biuro</t>
  </si>
  <si>
    <t>PLZELD070004320147</t>
  </si>
  <si>
    <t>79970551/3</t>
  </si>
  <si>
    <t>Zasilanie fontanny</t>
  </si>
  <si>
    <t>Plac Legionów</t>
  </si>
  <si>
    <t>PLZELD070004330148</t>
  </si>
  <si>
    <t>79970613/1</t>
  </si>
  <si>
    <t>PLZELD070564240170</t>
  </si>
  <si>
    <t>Strażacka</t>
  </si>
  <si>
    <t>Św.Wojciecha</t>
  </si>
  <si>
    <t>Floriańska</t>
  </si>
  <si>
    <t>70000258/3</t>
  </si>
  <si>
    <t xml:space="preserve">Wieluński Dom Kultury </t>
  </si>
  <si>
    <t>Wieluński Dom  Kultury</t>
  </si>
  <si>
    <t>PLZELD070023710146</t>
  </si>
  <si>
    <t>70000258/6</t>
  </si>
  <si>
    <t>Wieluński Dom Kultury</t>
  </si>
  <si>
    <t>PLZELD070023720147</t>
  </si>
  <si>
    <t>70000258/31</t>
  </si>
  <si>
    <t>PLZELD070020990165</t>
  </si>
  <si>
    <t>70000258/33</t>
  </si>
  <si>
    <t>Królewska</t>
  </si>
  <si>
    <t>PLZELD070036780192</t>
  </si>
  <si>
    <t>79970366/2</t>
  </si>
  <si>
    <t>Działalność kulturalna</t>
  </si>
  <si>
    <t>PLZELD070002930105</t>
  </si>
  <si>
    <t>70000429/1</t>
  </si>
  <si>
    <t xml:space="preserve">Miejska i Gminna Biblioteka Publiczna </t>
  </si>
  <si>
    <t>Miejska i Gminna Biblioteka Pubilczna #</t>
  </si>
  <si>
    <t>PLZELD070025150193</t>
  </si>
  <si>
    <t>70000429/4</t>
  </si>
  <si>
    <t>Filia biblioteczna w Dąbrowie #</t>
  </si>
  <si>
    <t>PLZELD070025170195</t>
  </si>
  <si>
    <t>70000429/5</t>
  </si>
  <si>
    <t>Miejska i Gminna Biblioteka Publiczna</t>
  </si>
  <si>
    <t>PLZELD070025180196</t>
  </si>
  <si>
    <t>70000285/1</t>
  </si>
  <si>
    <t xml:space="preserve">Muzeum Ziemi Wieluńskiej </t>
  </si>
  <si>
    <t>Muzeum Ziemii Wieluńskiej</t>
  </si>
  <si>
    <t>PLZELD070023950170</t>
  </si>
  <si>
    <t>70000285/4</t>
  </si>
  <si>
    <t>Muzeum Wnętrz Dworskich-upowszech. kultury #</t>
  </si>
  <si>
    <t>Ożarów</t>
  </si>
  <si>
    <t>98-345</t>
  </si>
  <si>
    <t>Mokrsko</t>
  </si>
  <si>
    <t>PLZELD070023960171</t>
  </si>
  <si>
    <t>70000285/5</t>
  </si>
  <si>
    <t>Zabytkowy Wiatrak "Kożlak" #</t>
  </si>
  <si>
    <t>Kocilew</t>
  </si>
  <si>
    <t>PLZELD070023970172</t>
  </si>
  <si>
    <t>70000285/7</t>
  </si>
  <si>
    <t>Muzeum Ziemi Wieluńskiej-magazyn</t>
  </si>
  <si>
    <t>PLZELD070023990174</t>
  </si>
  <si>
    <t>70000878/2</t>
  </si>
  <si>
    <t xml:space="preserve">Muzeum Wnętrz Dworskich w Ożarowie Odział Muzeum  Ziemi  Wieluńskiej </t>
  </si>
  <si>
    <t>Muzeum Wnętrz Dworskich w Ożarowie</t>
  </si>
  <si>
    <t>PLZELD070034900101</t>
  </si>
  <si>
    <t>70000878/5</t>
  </si>
  <si>
    <t>PLZELD070034930104</t>
  </si>
  <si>
    <t>75333114/1</t>
  </si>
  <si>
    <t xml:space="preserve">Ochotnicza Straż Pożarna </t>
  </si>
  <si>
    <t>Ochotnicza Straż Pożarna w Rudzie</t>
  </si>
  <si>
    <t>PLZELD070339790132</t>
  </si>
  <si>
    <t>75316024/1</t>
  </si>
  <si>
    <t xml:space="preserve">Ochotnicza Straż Pożarna-Kurów </t>
  </si>
  <si>
    <t>Ochotnicza Straż Pożarna-Kurów-remiza #</t>
  </si>
  <si>
    <t>PLZELD070328120129</t>
  </si>
  <si>
    <t>75321013/1</t>
  </si>
  <si>
    <t xml:space="preserve">Ochotnicza Straż Pożarna-Gaszyn </t>
  </si>
  <si>
    <t>Ochotnicza Straż Pożarna-Gaszyn #</t>
  </si>
  <si>
    <t>PLZELD070330870113</t>
  </si>
  <si>
    <t>75327010/1</t>
  </si>
  <si>
    <t xml:space="preserve">Ochotnicza Straż Pożarna w Kadłubie </t>
  </si>
  <si>
    <t>Ochot.Straż Pożarna #</t>
  </si>
  <si>
    <t>PLZELD070335060144</t>
  </si>
  <si>
    <t>75327090/1</t>
  </si>
  <si>
    <t>Ochotnicza Straż Pożarna</t>
  </si>
  <si>
    <t>PLZELD070335570195</t>
  </si>
  <si>
    <t>75329057/1</t>
  </si>
  <si>
    <t xml:space="preserve">Ochotnicza Straż Pożarna-Rychłowice </t>
  </si>
  <si>
    <t>Ochotnicza Straż Pożarna-Rychłowice  #</t>
  </si>
  <si>
    <t>PLZELD070336770121</t>
  </si>
  <si>
    <t>75337063/1</t>
  </si>
  <si>
    <t xml:space="preserve">Ochotnicz Straż Pożarna Widoradz </t>
  </si>
  <si>
    <t>70/ a.</t>
  </si>
  <si>
    <t>Ochotnicz Straż Pożarna Widoradz Górny</t>
  </si>
  <si>
    <t>PLZELD070341830142</t>
  </si>
  <si>
    <t>70000171/270</t>
  </si>
  <si>
    <t>G11</t>
  </si>
  <si>
    <t>PLZELD070018760136</t>
  </si>
  <si>
    <t>70000171/297</t>
  </si>
  <si>
    <t>Gmina Wieluń-kontenery</t>
  </si>
  <si>
    <t>PLZELD070560310165</t>
  </si>
  <si>
    <t>70000171/299</t>
  </si>
  <si>
    <t>Gmina Wieluń-bud,gospod.</t>
  </si>
  <si>
    <t>PLZELD070562020142</t>
  </si>
  <si>
    <t>70000889/2</t>
  </si>
  <si>
    <t>Szkoła Podstawowa nr 2-mieszkanie</t>
  </si>
  <si>
    <t>PLZELD070035230134</t>
  </si>
  <si>
    <t>G12</t>
  </si>
  <si>
    <t>Skłodowskiej</t>
  </si>
  <si>
    <t>70001045/37</t>
  </si>
  <si>
    <t>2/ a.</t>
  </si>
  <si>
    <t>PLZELD070020550121</t>
  </si>
  <si>
    <t>70001045/82</t>
  </si>
  <si>
    <t>PLZELD070065730177</t>
  </si>
  <si>
    <t>70001045/106</t>
  </si>
  <si>
    <t>PLZELD070070770196</t>
  </si>
  <si>
    <t>70000285/8</t>
  </si>
  <si>
    <t>Muzeum Ziemi Wieluńskiej</t>
  </si>
  <si>
    <t>PLZELD070185250101</t>
  </si>
  <si>
    <t>70000878/3</t>
  </si>
  <si>
    <t>Muzeum Wnętrz Dworskich w Ożarowie Odział Muzeum  Ziemi  Wieluńskiej</t>
  </si>
  <si>
    <t>PLZELD070034910102</t>
  </si>
  <si>
    <t xml:space="preserve">98-300 </t>
  </si>
  <si>
    <t>Waryńskieo/POW</t>
  </si>
  <si>
    <t>Suma</t>
  </si>
  <si>
    <t>Waryńskiego  (POW/Wendtta)</t>
  </si>
  <si>
    <t>Wieluński Ośrodek Sportu i Rekreacji -lodowisko</t>
  </si>
  <si>
    <t>Dąbrowa OSP</t>
  </si>
  <si>
    <t>zuz 12 mcy</t>
  </si>
  <si>
    <t>przedszkole 4</t>
  </si>
  <si>
    <t>Szkoła Masłowice</t>
  </si>
  <si>
    <t>Szkoła Podstawowa nr 5 w Wieluniu</t>
  </si>
  <si>
    <t>Przedszkole Nr 1 w Wieluniu</t>
  </si>
  <si>
    <t>Publiczne Przedszkole Nr 3</t>
  </si>
  <si>
    <t>suma mocy</t>
  </si>
  <si>
    <t>Taryfa</t>
  </si>
  <si>
    <t>suma</t>
  </si>
  <si>
    <t>dzienne</t>
  </si>
  <si>
    <t>nocne</t>
  </si>
  <si>
    <t>Szkoły razem</t>
  </si>
  <si>
    <t>OSP razem</t>
  </si>
  <si>
    <t>dawniej pom. zlewni mleka, obecnie świetlica wiejska</t>
  </si>
  <si>
    <t>70000171/368</t>
  </si>
  <si>
    <t>98-301</t>
  </si>
  <si>
    <t>PLZELD070014330178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</si>
</sst>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30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70C0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1">
      <selection activeCell="A24" sqref="A24:A31"/>
    </sheetView>
  </sheetViews>
  <sheetFormatPr defaultColWidth="9.140625" defaultRowHeight="15"/>
  <sheetData>
    <row r="1" spans="1:8" ht="15">
      <c r="A1" s="14" t="s">
        <v>943</v>
      </c>
      <c r="B1" s="15"/>
      <c r="C1" s="16" t="s">
        <v>944</v>
      </c>
      <c r="D1" s="17" t="s">
        <v>945</v>
      </c>
      <c r="E1" s="18"/>
      <c r="F1" s="17" t="s">
        <v>946</v>
      </c>
      <c r="G1" s="18"/>
      <c r="H1" s="19" t="s">
        <v>947</v>
      </c>
    </row>
    <row r="2" spans="1:8" ht="15">
      <c r="A2" s="20">
        <f>'Gmina oświetlenie'!AB164+'Gmina pozostałe'!AB50+'M-GOPS'!AB12+Szkoły!AB560+WDK!AB12+Bibilioteka!AB11+MZW!AB15+OSP!AB330+WOSiR!AB18+ŚdS!AB7</f>
        <v>985</v>
      </c>
      <c r="B2" s="21"/>
      <c r="C2" s="21" t="s">
        <v>24</v>
      </c>
      <c r="D2" s="22">
        <f aca="true" t="shared" si="0" ref="D2:D9">F2+H2</f>
        <v>707632</v>
      </c>
      <c r="E2" s="23">
        <f>SUMIF($AC$184:$AC$276,"=c11",$AF$184:$AF$276)</f>
        <v>0</v>
      </c>
      <c r="F2" s="22">
        <f>'Gmina oświetlenie'!AG164+'Gmina pozostałe'!AG50+'M-GOPS'!AG12+Szkoły!AG560+WDK!AG12+Bibilioteka!AG11+MZW!AG15+OSP!AG330+WOSiR!AG18+ŚdS!AG7</f>
        <v>707632</v>
      </c>
      <c r="G2" s="23"/>
      <c r="H2" s="24"/>
    </row>
    <row r="3" spans="1:8" ht="15">
      <c r="A3" s="20">
        <f>'Gmina oświetlenie'!AB165+'Gmina pozostałe'!AB51+'M-GOPS'!AB13+Szkoły!AB561+WDK!AB13+Bibilioteka!AB12+MZW!AB16+OSP!AB331+WOSiR!AB19+ŚdS!AB8</f>
        <v>396</v>
      </c>
      <c r="B3" s="21"/>
      <c r="C3" s="21" t="s">
        <v>33</v>
      </c>
      <c r="D3" s="22">
        <f t="shared" si="0"/>
        <v>1049840</v>
      </c>
      <c r="E3" s="23">
        <f>SUMIF($AC$184:$AC$276,"=c11o",$AF$184:$AF$276)</f>
        <v>0</v>
      </c>
      <c r="F3" s="22">
        <f>'Gmina oświetlenie'!AG165+'Gmina pozostałe'!AG51+'M-GOPS'!AG13+Szkoły!AG561+WDK!AG13+Bibilioteka!AG12+MZW!AG16+OSP!AG331+WOSiR!AG19+ŚdS!AG8</f>
        <v>1049840</v>
      </c>
      <c r="G3" s="23"/>
      <c r="H3" s="24"/>
    </row>
    <row r="4" spans="1:8" ht="15">
      <c r="A4" s="20">
        <f>'Gmina oświetlenie'!AB166+'Gmina pozostałe'!AB52+'M-GOPS'!AB14+Szkoły!AB562+WDK!AB14+Bibilioteka!AB13+MZW!AB17+OSP!AB332+WOSiR!AB20+ŚdS!AB9</f>
        <v>66</v>
      </c>
      <c r="B4" s="21"/>
      <c r="C4" s="21" t="s">
        <v>905</v>
      </c>
      <c r="D4" s="22">
        <f t="shared" si="0"/>
        <v>604</v>
      </c>
      <c r="E4" s="23">
        <f>SUMIF($AC$184:$AC$276,"=G11",$AF$184:$AF$276)</f>
        <v>0</v>
      </c>
      <c r="F4" s="22">
        <f>'Gmina oświetlenie'!AG166+'Gmina pozostałe'!AG52+'M-GOPS'!AG14+Szkoły!AG562+WDK!AG14+Bibilioteka!AG13+MZW!AG17+OSP!AG332+WOSiR!AG20+ŚdS!AG9</f>
        <v>604</v>
      </c>
      <c r="G4" s="23"/>
      <c r="H4" s="24"/>
    </row>
    <row r="5" spans="1:8" ht="15">
      <c r="A5" s="20">
        <f>'Gmina oświetlenie'!AB167+'Gmina pozostałe'!AB53+'M-GOPS'!AB15+Szkoły!AB563+WDK!AB15+Bibilioteka!AB14+MZW!AB18+OSP!AB333+WOSiR!AB21+ŚdS!AB10</f>
        <v>0.8999999999999999</v>
      </c>
      <c r="B5" s="21"/>
      <c r="C5" s="21" t="s">
        <v>786</v>
      </c>
      <c r="D5" s="22">
        <f t="shared" si="0"/>
        <v>6306</v>
      </c>
      <c r="E5" s="23">
        <f>SUMIF($AC$184:$AC$276,"=R",$AF$184:$AF$276)</f>
        <v>0</v>
      </c>
      <c r="F5" s="22">
        <f>'Gmina oświetlenie'!AG167+'Gmina pozostałe'!AG53+'M-GOPS'!AG15+Szkoły!AG563+WDK!AG15+Bibilioteka!AG14+MZW!AG18+OSP!AG333+WOSiR!AG21+ŚdS!AG10</f>
        <v>6306</v>
      </c>
      <c r="G5" s="23"/>
      <c r="H5" s="24"/>
    </row>
    <row r="6" spans="1:8" ht="15">
      <c r="A6" s="20">
        <f>'Gmina oświetlenie'!AB168+'Gmina pozostałe'!AB54+'M-GOPS'!AB16+Szkoły!AB564+WDK!AB16+Bibilioteka!AB15+MZW!AB19+OSP!AB334+WOSiR!AB22+ŚdS!AB11</f>
        <v>69</v>
      </c>
      <c r="B6" s="21"/>
      <c r="C6" s="21" t="s">
        <v>759</v>
      </c>
      <c r="D6" s="22">
        <f t="shared" si="0"/>
        <v>42583</v>
      </c>
      <c r="E6" s="23">
        <f>SUMIF($AC$184:$AC$276,"=C12a",$AF$184:$AF$276)</f>
        <v>0</v>
      </c>
      <c r="F6" s="22">
        <f>'Gmina oświetlenie'!AG168+'Gmina pozostałe'!AG54+'M-GOPS'!AG16+Szkoły!AG564+WDK!AG16+Bibilioteka!AG15+MZW!AG19+OSP!AG334+WOSiR!AG22+ŚdS!AG11</f>
        <v>13967</v>
      </c>
      <c r="G6" s="22"/>
      <c r="H6" s="24">
        <f>'Gmina oświetlenie'!AI168+'Gmina pozostałe'!AI54+'M-GOPS'!AI16+Szkoły!AI564+WDK!AI16+Bibilioteka!AI15+MZW!AI19+OSP!AI334+WOSiR!AI22+ŚdS!AI11</f>
        <v>28616</v>
      </c>
    </row>
    <row r="7" spans="1:8" ht="15">
      <c r="A7" s="20">
        <f>'Gmina oświetlenie'!AB169+'Gmina pozostałe'!AB55+'M-GOPS'!AB17+Szkoły!AB565+WDK!AB17+Bibilioteka!AB16+MZW!AB20+OSP!AB335+WOSiR!AB23+ŚdS!AB12</f>
        <v>138</v>
      </c>
      <c r="B7" s="21"/>
      <c r="C7" s="21" t="s">
        <v>38</v>
      </c>
      <c r="D7" s="22">
        <f t="shared" si="0"/>
        <v>204816</v>
      </c>
      <c r="E7" s="23">
        <f>SUMIF($AC$184:$AC$276,"=c12b",$AF$184:$AF$276)</f>
        <v>0</v>
      </c>
      <c r="F7" s="22">
        <f>'Gmina oświetlenie'!AG169+'Gmina pozostałe'!AG55+'M-GOPS'!AG17+Szkoły!AG565+WDK!AG17+Bibilioteka!AG16+MZW!AG20+OSP!AG335+WOSiR!AG23+ŚdS!AG12</f>
        <v>81592</v>
      </c>
      <c r="G7" s="22"/>
      <c r="H7" s="24">
        <f>'Gmina oświetlenie'!AI169+'Gmina pozostałe'!AI55+'M-GOPS'!AI17+Szkoły!AI565+WDK!AI17+Bibilioteka!AI16+MZW!AI20+OSP!AI335+WOSiR!AI23+ŚdS!AI12</f>
        <v>123224</v>
      </c>
    </row>
    <row r="8" spans="1:8" ht="15">
      <c r="A8" s="20">
        <f>'Gmina oświetlenie'!AB170+'Gmina pozostałe'!AB56+'M-GOPS'!AB18+Szkoły!AB566+WDK!AB18+Bibilioteka!AB17+MZW!AB21+OSP!AB336+WOSiR!AB24+ŚdS!AB13</f>
        <v>0</v>
      </c>
      <c r="B8" s="21"/>
      <c r="C8" s="21" t="s">
        <v>916</v>
      </c>
      <c r="D8" s="22">
        <f t="shared" si="0"/>
        <v>0</v>
      </c>
      <c r="E8" s="23">
        <f>SUMIF($AC$184:$AC$276,"=G12",$AF$184:$AF$276)</f>
        <v>0</v>
      </c>
      <c r="F8" s="22">
        <f>'Gmina oświetlenie'!AG170+'Gmina pozostałe'!AG56+'M-GOPS'!AG18+Szkoły!AG566+WDK!AG18+Bibilioteka!AG17+MZW!AG21+OSP!AG336+WOSiR!AG24+ŚdS!AG13</f>
        <v>0</v>
      </c>
      <c r="G8" s="23"/>
      <c r="H8" s="24"/>
    </row>
    <row r="9" spans="1:8" ht="15">
      <c r="A9" s="20">
        <f>'Gmina oświetlenie'!AB171+'Gmina pozostałe'!AB57+'M-GOPS'!AB19+Szkoły!AB567+WDK!AB19+Bibilioteka!AB18+MZW!AB22+OSP!AB337+WOSiR!AB25+ŚdS!AB14</f>
        <v>352</v>
      </c>
      <c r="B9" s="21"/>
      <c r="C9" s="21" t="s">
        <v>798</v>
      </c>
      <c r="D9" s="22">
        <f t="shared" si="0"/>
        <v>346010</v>
      </c>
      <c r="E9" s="23">
        <f>SUMIF($AC$184:$AC$276,"=c21",$AF$184:$AF$276)</f>
        <v>0</v>
      </c>
      <c r="F9" s="22">
        <f>'Gmina oświetlenie'!AG171+'Gmina pozostałe'!AG57+'M-GOPS'!AG19+Szkoły!AG567+WDK!AG19+Bibilioteka!AG18+MZW!AG22+OSP!AG337+WOSiR!AG25+ŚdS!AG14</f>
        <v>346010</v>
      </c>
      <c r="G9" s="23"/>
      <c r="H9" s="24"/>
    </row>
    <row r="10" spans="1:8" ht="15">
      <c r="A10" s="20"/>
      <c r="B10" s="21"/>
      <c r="C10" s="21"/>
      <c r="D10" s="22"/>
      <c r="E10" s="23"/>
      <c r="F10" s="22"/>
      <c r="G10" s="23"/>
      <c r="H10" s="24"/>
    </row>
    <row r="11" spans="1:8" ht="15.75" thickBot="1">
      <c r="A11" s="25">
        <f>SUM(A2:A9)</f>
        <v>2006.9</v>
      </c>
      <c r="B11" s="26"/>
      <c r="C11" s="26" t="s">
        <v>933</v>
      </c>
      <c r="D11" s="27">
        <f>F11+H11</f>
        <v>2357791</v>
      </c>
      <c r="E11" s="28">
        <f>SUM(E2:E9)</f>
        <v>0</v>
      </c>
      <c r="F11" s="27">
        <f>SUM(F2:F9)</f>
        <v>2205951</v>
      </c>
      <c r="G11" s="27"/>
      <c r="H11" s="29">
        <f>SUM(H2:H9)</f>
        <v>151840</v>
      </c>
    </row>
    <row r="12" spans="1:8" ht="15">
      <c r="A12" s="33">
        <v>2019</v>
      </c>
      <c r="B12" s="30"/>
      <c r="C12" s="30"/>
      <c r="D12" s="30"/>
      <c r="E12" s="30"/>
      <c r="F12" s="30"/>
      <c r="G12" s="30"/>
      <c r="H12" s="31"/>
    </row>
    <row r="13" spans="1:8" ht="15">
      <c r="A13" s="20">
        <f>A2</f>
        <v>985</v>
      </c>
      <c r="B13" s="21"/>
      <c r="C13" s="21" t="s">
        <v>24</v>
      </c>
      <c r="D13" s="22">
        <f aca="true" t="shared" si="1" ref="D13:D20">F13+H13</f>
        <v>530724</v>
      </c>
      <c r="E13" s="23">
        <f>SUMIF($AC$184:$AC$276,"=c11",$AF$184:$AF$276)</f>
        <v>0</v>
      </c>
      <c r="F13" s="22">
        <f>F2*0.75</f>
        <v>530724</v>
      </c>
      <c r="G13" s="23"/>
      <c r="H13" s="24"/>
    </row>
    <row r="14" spans="1:8" ht="15">
      <c r="A14" s="20">
        <f aca="true" t="shared" si="2" ref="A14:A20">A3</f>
        <v>396</v>
      </c>
      <c r="B14" s="21"/>
      <c r="C14" s="21" t="s">
        <v>33</v>
      </c>
      <c r="D14" s="22">
        <f t="shared" si="1"/>
        <v>787380</v>
      </c>
      <c r="E14" s="23">
        <f>SUMIF($AC$184:$AC$276,"=c11o",$AF$184:$AF$276)</f>
        <v>0</v>
      </c>
      <c r="F14" s="22">
        <f>F3*0.75</f>
        <v>787380</v>
      </c>
      <c r="G14" s="23"/>
      <c r="H14" s="24"/>
    </row>
    <row r="15" spans="1:8" ht="15">
      <c r="A15" s="20">
        <f t="shared" si="2"/>
        <v>66</v>
      </c>
      <c r="B15" s="21"/>
      <c r="C15" s="21" t="s">
        <v>905</v>
      </c>
      <c r="D15" s="22">
        <f t="shared" si="1"/>
        <v>453</v>
      </c>
      <c r="E15" s="23">
        <f>SUMIF($AC$184:$AC$276,"=G11",$AF$184:$AF$276)</f>
        <v>0</v>
      </c>
      <c r="F15" s="22">
        <f>F4*0.75</f>
        <v>453</v>
      </c>
      <c r="G15" s="23"/>
      <c r="H15" s="24"/>
    </row>
    <row r="16" spans="1:8" ht="15">
      <c r="A16" s="20">
        <f t="shared" si="2"/>
        <v>0.8999999999999999</v>
      </c>
      <c r="B16" s="21"/>
      <c r="C16" s="21" t="s">
        <v>786</v>
      </c>
      <c r="D16" s="22">
        <f t="shared" si="1"/>
        <v>4729.5</v>
      </c>
      <c r="E16" s="23">
        <f>SUMIF($AC$184:$AC$276,"=R",$AF$184:$AF$276)</f>
        <v>0</v>
      </c>
      <c r="F16" s="22">
        <f>F5*0.75</f>
        <v>4729.5</v>
      </c>
      <c r="G16" s="23"/>
      <c r="H16" s="24"/>
    </row>
    <row r="17" spans="1:8" ht="15">
      <c r="A17" s="20">
        <f t="shared" si="2"/>
        <v>69</v>
      </c>
      <c r="B17" s="21"/>
      <c r="C17" s="21" t="s">
        <v>759</v>
      </c>
      <c r="D17" s="22">
        <f t="shared" si="1"/>
        <v>31937.25</v>
      </c>
      <c r="E17" s="23">
        <f>SUMIF($AC$184:$AC$276,"=C12a",$AF$184:$AF$276)</f>
        <v>0</v>
      </c>
      <c r="F17" s="22">
        <f>F6*0.75</f>
        <v>10475.25</v>
      </c>
      <c r="G17" s="22"/>
      <c r="H17" s="24">
        <f>H6*0.75</f>
        <v>21462</v>
      </c>
    </row>
    <row r="18" spans="1:8" ht="15">
      <c r="A18" s="20">
        <f t="shared" si="2"/>
        <v>138</v>
      </c>
      <c r="B18" s="21"/>
      <c r="C18" s="21" t="s">
        <v>38</v>
      </c>
      <c r="D18" s="22">
        <f t="shared" si="1"/>
        <v>153612</v>
      </c>
      <c r="E18" s="23">
        <f>SUMIF($AC$184:$AC$276,"=c12b",$AF$184:$AF$276)</f>
        <v>0</v>
      </c>
      <c r="F18" s="22">
        <f>F7*0.75</f>
        <v>61194</v>
      </c>
      <c r="G18" s="22"/>
      <c r="H18" s="24">
        <f>H7*0.75</f>
        <v>92418</v>
      </c>
    </row>
    <row r="19" spans="1:8" ht="15">
      <c r="A19" s="20">
        <f t="shared" si="2"/>
        <v>0</v>
      </c>
      <c r="B19" s="21"/>
      <c r="C19" s="21" t="s">
        <v>916</v>
      </c>
      <c r="D19" s="22">
        <f t="shared" si="1"/>
        <v>0</v>
      </c>
      <c r="E19" s="23">
        <f>SUMIF($AC$184:$AC$276,"=G12",$AF$184:$AF$276)</f>
        <v>0</v>
      </c>
      <c r="F19" s="22">
        <f>F8*0.75</f>
        <v>0</v>
      </c>
      <c r="G19" s="23"/>
      <c r="H19" s="24"/>
    </row>
    <row r="20" spans="1:8" ht="15">
      <c r="A20" s="20">
        <f t="shared" si="2"/>
        <v>352</v>
      </c>
      <c r="B20" s="21"/>
      <c r="C20" s="21" t="s">
        <v>798</v>
      </c>
      <c r="D20" s="22">
        <f t="shared" si="1"/>
        <v>259507.5</v>
      </c>
      <c r="E20" s="23">
        <f>SUMIF($AC$184:$AC$276,"=c21",$AF$184:$AF$276)</f>
        <v>0</v>
      </c>
      <c r="F20" s="22">
        <f>F9*0.75</f>
        <v>259507.5</v>
      </c>
      <c r="G20" s="23"/>
      <c r="H20" s="24"/>
    </row>
    <row r="21" spans="1:8" ht="15">
      <c r="A21" s="20"/>
      <c r="B21" s="21"/>
      <c r="C21" s="21"/>
      <c r="D21" s="22"/>
      <c r="E21" s="23"/>
      <c r="F21" s="22"/>
      <c r="G21" s="23"/>
      <c r="H21" s="24"/>
    </row>
    <row r="22" spans="1:8" ht="15.75" thickBot="1">
      <c r="A22" s="25">
        <f>SUM(A13:A20)</f>
        <v>2006.9</v>
      </c>
      <c r="B22" s="26"/>
      <c r="C22" s="26" t="s">
        <v>933</v>
      </c>
      <c r="D22" s="27">
        <f>F22+H22</f>
        <v>1768343.25</v>
      </c>
      <c r="E22" s="28">
        <f>SUM(E13:E20)</f>
        <v>0</v>
      </c>
      <c r="F22" s="27">
        <f>SUM(F13:F20)</f>
        <v>1654463.25</v>
      </c>
      <c r="G22" s="27"/>
      <c r="H22" s="29">
        <f>SUM(H13:H20)</f>
        <v>113880</v>
      </c>
    </row>
    <row r="23" spans="1:8" ht="15">
      <c r="A23" s="40">
        <v>2020</v>
      </c>
      <c r="B23" s="30"/>
      <c r="C23" s="30"/>
      <c r="D23" s="30"/>
      <c r="E23" s="30"/>
      <c r="F23" s="30"/>
      <c r="G23" s="30"/>
      <c r="H23" s="31"/>
    </row>
    <row r="24" spans="1:8" ht="15">
      <c r="A24" s="20">
        <f>A2</f>
        <v>985</v>
      </c>
      <c r="B24" s="21"/>
      <c r="C24" s="21" t="s">
        <v>24</v>
      </c>
      <c r="D24" s="22">
        <f aca="true" t="shared" si="3" ref="D24:D31">F24+H24</f>
        <v>176908</v>
      </c>
      <c r="E24" s="23">
        <f>SUMIF($AC$184:$AC$276,"=c11",$AF$184:$AF$276)</f>
        <v>0</v>
      </c>
      <c r="F24" s="22">
        <f>F2*0.25</f>
        <v>176908</v>
      </c>
      <c r="G24" s="23"/>
      <c r="H24" s="24"/>
    </row>
    <row r="25" spans="1:8" ht="15">
      <c r="A25" s="20">
        <f aca="true" t="shared" si="4" ref="A25:A31">A3</f>
        <v>396</v>
      </c>
      <c r="B25" s="21"/>
      <c r="C25" s="21" t="s">
        <v>33</v>
      </c>
      <c r="D25" s="22">
        <f t="shared" si="3"/>
        <v>262460</v>
      </c>
      <c r="E25" s="23">
        <f>SUMIF($AC$184:$AC$276,"=c11o",$AF$184:$AF$276)</f>
        <v>0</v>
      </c>
      <c r="F25" s="22">
        <f>F3*0.25</f>
        <v>262460</v>
      </c>
      <c r="G25" s="23"/>
      <c r="H25" s="24"/>
    </row>
    <row r="26" spans="1:8" ht="15">
      <c r="A26" s="20">
        <f t="shared" si="4"/>
        <v>66</v>
      </c>
      <c r="B26" s="21"/>
      <c r="C26" s="21" t="s">
        <v>905</v>
      </c>
      <c r="D26" s="22">
        <f t="shared" si="3"/>
        <v>151</v>
      </c>
      <c r="E26" s="23">
        <f>SUMIF($AC$184:$AC$276,"=G11",$AF$184:$AF$276)</f>
        <v>0</v>
      </c>
      <c r="F26" s="22">
        <f>F4*0.25</f>
        <v>151</v>
      </c>
      <c r="G26" s="23"/>
      <c r="H26" s="24"/>
    </row>
    <row r="27" spans="1:8" ht="15">
      <c r="A27" s="20">
        <f t="shared" si="4"/>
        <v>0.8999999999999999</v>
      </c>
      <c r="B27" s="21"/>
      <c r="C27" s="21" t="s">
        <v>786</v>
      </c>
      <c r="D27" s="22">
        <f t="shared" si="3"/>
        <v>1576.5</v>
      </c>
      <c r="E27" s="23">
        <f>SUMIF($AC$184:$AC$276,"=R",$AF$184:$AF$276)</f>
        <v>0</v>
      </c>
      <c r="F27" s="22">
        <f>F5*0.25</f>
        <v>1576.5</v>
      </c>
      <c r="G27" s="23"/>
      <c r="H27" s="24"/>
    </row>
    <row r="28" spans="1:8" ht="15">
      <c r="A28" s="20">
        <f t="shared" si="4"/>
        <v>69</v>
      </c>
      <c r="B28" s="21"/>
      <c r="C28" s="21" t="s">
        <v>759</v>
      </c>
      <c r="D28" s="22">
        <f t="shared" si="3"/>
        <v>10645.75</v>
      </c>
      <c r="E28" s="23">
        <f>SUMIF($AC$184:$AC$276,"=C12a",$AF$184:$AF$276)</f>
        <v>0</v>
      </c>
      <c r="F28" s="22">
        <f>F6*0.25</f>
        <v>3491.75</v>
      </c>
      <c r="G28" s="22"/>
      <c r="H28" s="24">
        <f>H6*0.25</f>
        <v>7154</v>
      </c>
    </row>
    <row r="29" spans="1:8" ht="15">
      <c r="A29" s="20">
        <f t="shared" si="4"/>
        <v>138</v>
      </c>
      <c r="B29" s="21"/>
      <c r="C29" s="21" t="s">
        <v>38</v>
      </c>
      <c r="D29" s="22">
        <f t="shared" si="3"/>
        <v>51204</v>
      </c>
      <c r="E29" s="23">
        <f>SUMIF($AC$184:$AC$276,"=c12b",$AF$184:$AF$276)</f>
        <v>0</v>
      </c>
      <c r="F29" s="22">
        <f>F7*0.25</f>
        <v>20398</v>
      </c>
      <c r="G29" s="22"/>
      <c r="H29" s="24">
        <f>H7*0.25</f>
        <v>30806</v>
      </c>
    </row>
    <row r="30" spans="1:8" ht="15">
      <c r="A30" s="20">
        <f t="shared" si="4"/>
        <v>0</v>
      </c>
      <c r="B30" s="21"/>
      <c r="C30" s="21" t="s">
        <v>916</v>
      </c>
      <c r="D30" s="22">
        <f t="shared" si="3"/>
        <v>0</v>
      </c>
      <c r="E30" s="23">
        <f>SUMIF($AC$184:$AC$276,"=G12",$AF$184:$AF$276)</f>
        <v>0</v>
      </c>
      <c r="F30" s="22">
        <f>F8*0.25</f>
        <v>0</v>
      </c>
      <c r="G30" s="23"/>
      <c r="H30" s="24"/>
    </row>
    <row r="31" spans="1:8" ht="15">
      <c r="A31" s="20">
        <f t="shared" si="4"/>
        <v>352</v>
      </c>
      <c r="B31" s="21"/>
      <c r="C31" s="21" t="s">
        <v>798</v>
      </c>
      <c r="D31" s="22">
        <f t="shared" si="3"/>
        <v>86502.5</v>
      </c>
      <c r="E31" s="23">
        <f>SUMIF($AC$184:$AC$276,"=c21",$AF$184:$AF$276)</f>
        <v>0</v>
      </c>
      <c r="F31" s="22">
        <f>F9*0.25</f>
        <v>86502.5</v>
      </c>
      <c r="G31" s="23"/>
      <c r="H31" s="24"/>
    </row>
    <row r="32" spans="1:8" ht="15">
      <c r="A32" s="20"/>
      <c r="B32" s="21"/>
      <c r="C32" s="21"/>
      <c r="D32" s="22"/>
      <c r="E32" s="23"/>
      <c r="F32" s="22"/>
      <c r="G32" s="23"/>
      <c r="H32" s="24"/>
    </row>
    <row r="33" spans="1:8" ht="15.75" thickBot="1">
      <c r="A33" s="25">
        <f>SUM(A24:A31)</f>
        <v>2006.9</v>
      </c>
      <c r="B33" s="26"/>
      <c r="C33" s="26" t="s">
        <v>933</v>
      </c>
      <c r="D33" s="27">
        <f>F33+H33</f>
        <v>589447.75</v>
      </c>
      <c r="E33" s="28">
        <f>SUM(E24:E31)</f>
        <v>0</v>
      </c>
      <c r="F33" s="27">
        <f>SUM(F24:F31)</f>
        <v>551487.75</v>
      </c>
      <c r="G33" s="27"/>
      <c r="H33" s="29">
        <f>SUM(H24:H31)</f>
        <v>37960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T10">
      <selection activeCell="AI24" sqref="AI24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9.28125" style="0" customWidth="1"/>
    <col min="34" max="34" width="6.7109375" style="0" customWidth="1"/>
    <col min="35" max="35" width="6.14062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2" customFormat="1" ht="15" customHeight="1">
      <c r="A3" s="12">
        <v>7</v>
      </c>
      <c r="B3" s="12">
        <v>8321961078</v>
      </c>
      <c r="C3" s="12" t="s">
        <v>737</v>
      </c>
      <c r="D3" s="12">
        <v>70000847</v>
      </c>
      <c r="E3" s="12">
        <v>1</v>
      </c>
      <c r="F3" s="13" t="s">
        <v>25</v>
      </c>
      <c r="G3" s="12" t="s">
        <v>26</v>
      </c>
      <c r="H3" s="12" t="s">
        <v>27</v>
      </c>
      <c r="I3" s="12">
        <v>1</v>
      </c>
      <c r="K3" s="12" t="s">
        <v>28</v>
      </c>
      <c r="L3" s="12" t="s">
        <v>26</v>
      </c>
      <c r="M3" s="12" t="s">
        <v>26</v>
      </c>
      <c r="N3" s="12" t="s">
        <v>74</v>
      </c>
      <c r="O3" s="12">
        <v>38</v>
      </c>
      <c r="Q3" s="12" t="s">
        <v>28</v>
      </c>
      <c r="R3" s="12" t="s">
        <v>26</v>
      </c>
      <c r="S3" s="12" t="s">
        <v>738</v>
      </c>
      <c r="T3" s="4" t="s">
        <v>26</v>
      </c>
      <c r="U3" s="4" t="s">
        <v>74</v>
      </c>
      <c r="V3" s="4">
        <v>38</v>
      </c>
      <c r="W3" s="4"/>
      <c r="X3" s="4" t="s">
        <v>28</v>
      </c>
      <c r="Y3" s="4" t="s">
        <v>26</v>
      </c>
      <c r="Z3" s="4">
        <v>8795753</v>
      </c>
      <c r="AA3" s="4" t="s">
        <v>739</v>
      </c>
      <c r="AB3" s="4">
        <v>11</v>
      </c>
      <c r="AC3" s="4" t="s">
        <v>38</v>
      </c>
      <c r="AD3" s="6">
        <v>11112</v>
      </c>
      <c r="AE3" s="5">
        <f aca="true" t="shared" si="0" ref="AE3:AE13">AG3+AI3</f>
        <v>8889</v>
      </c>
      <c r="AF3" s="6">
        <v>8040</v>
      </c>
      <c r="AG3" s="5">
        <f aca="true" t="shared" si="1" ref="AG3:AG13">INT(AF3*0.8)</f>
        <v>6432</v>
      </c>
      <c r="AH3" s="6">
        <v>3072</v>
      </c>
      <c r="AI3" s="5">
        <f aca="true" t="shared" si="2" ref="AI3:AI13">INT(AH3*0.8)</f>
        <v>2457</v>
      </c>
      <c r="AJ3" s="2">
        <v>0</v>
      </c>
    </row>
    <row r="4" spans="1:36" s="12" customFormat="1" ht="15" customHeight="1">
      <c r="A4" s="12">
        <v>7</v>
      </c>
      <c r="B4" s="12">
        <v>8321961078</v>
      </c>
      <c r="C4" s="12" t="s">
        <v>740</v>
      </c>
      <c r="D4" s="12">
        <v>70000847</v>
      </c>
      <c r="E4" s="12">
        <v>2</v>
      </c>
      <c r="F4" s="13" t="s">
        <v>25</v>
      </c>
      <c r="G4" s="12" t="s">
        <v>26</v>
      </c>
      <c r="H4" s="12" t="s">
        <v>27</v>
      </c>
      <c r="I4" s="12">
        <v>1</v>
      </c>
      <c r="K4" s="12" t="s">
        <v>28</v>
      </c>
      <c r="L4" s="12" t="s">
        <v>26</v>
      </c>
      <c r="M4" s="12" t="s">
        <v>26</v>
      </c>
      <c r="N4" s="12" t="s">
        <v>74</v>
      </c>
      <c r="O4" s="12">
        <v>38</v>
      </c>
      <c r="Q4" s="12" t="s">
        <v>28</v>
      </c>
      <c r="R4" s="12" t="s">
        <v>26</v>
      </c>
      <c r="S4" s="12" t="s">
        <v>741</v>
      </c>
      <c r="T4" s="4" t="s">
        <v>26</v>
      </c>
      <c r="U4" s="4" t="s">
        <v>742</v>
      </c>
      <c r="V4" s="4"/>
      <c r="W4" s="4"/>
      <c r="X4" s="4" t="s">
        <v>28</v>
      </c>
      <c r="Y4" s="4" t="s">
        <v>26</v>
      </c>
      <c r="Z4" s="4">
        <v>22980894</v>
      </c>
      <c r="AA4" s="4" t="s">
        <v>743</v>
      </c>
      <c r="AB4" s="4">
        <v>4</v>
      </c>
      <c r="AC4" s="4" t="s">
        <v>24</v>
      </c>
      <c r="AD4" s="6">
        <v>49</v>
      </c>
      <c r="AE4" s="5">
        <f t="shared" si="0"/>
        <v>39</v>
      </c>
      <c r="AF4" s="6">
        <v>49</v>
      </c>
      <c r="AG4" s="5">
        <f t="shared" si="1"/>
        <v>39</v>
      </c>
      <c r="AH4" s="6">
        <v>0</v>
      </c>
      <c r="AI4" s="5">
        <f t="shared" si="2"/>
        <v>0</v>
      </c>
      <c r="AJ4" s="2">
        <v>0</v>
      </c>
    </row>
    <row r="5" spans="1:36" s="12" customFormat="1" ht="15" customHeight="1">
      <c r="A5" s="12">
        <v>7</v>
      </c>
      <c r="B5" s="12">
        <v>8321961078</v>
      </c>
      <c r="C5" s="12" t="s">
        <v>744</v>
      </c>
      <c r="D5" s="12">
        <v>70000847</v>
      </c>
      <c r="E5" s="12">
        <v>3</v>
      </c>
      <c r="F5" s="13" t="s">
        <v>25</v>
      </c>
      <c r="G5" s="12" t="s">
        <v>26</v>
      </c>
      <c r="H5" s="12" t="s">
        <v>27</v>
      </c>
      <c r="I5" s="12">
        <v>1</v>
      </c>
      <c r="K5" s="12" t="s">
        <v>28</v>
      </c>
      <c r="L5" s="12" t="s">
        <v>26</v>
      </c>
      <c r="M5" s="12" t="s">
        <v>26</v>
      </c>
      <c r="N5" s="12" t="s">
        <v>74</v>
      </c>
      <c r="O5" s="12">
        <v>38</v>
      </c>
      <c r="Q5" s="12" t="s">
        <v>28</v>
      </c>
      <c r="R5" s="12" t="s">
        <v>26</v>
      </c>
      <c r="S5" s="12" t="s">
        <v>745</v>
      </c>
      <c r="T5" s="4" t="s">
        <v>26</v>
      </c>
      <c r="U5" s="4" t="s">
        <v>382</v>
      </c>
      <c r="V5" s="4"/>
      <c r="W5" s="4"/>
      <c r="X5" s="4" t="s">
        <v>28</v>
      </c>
      <c r="Y5" s="4" t="s">
        <v>26</v>
      </c>
      <c r="Z5" s="4">
        <v>78548</v>
      </c>
      <c r="AA5" s="4" t="s">
        <v>746</v>
      </c>
      <c r="AB5" s="4">
        <v>5</v>
      </c>
      <c r="AC5" s="4" t="s">
        <v>24</v>
      </c>
      <c r="AD5" s="6">
        <v>1548</v>
      </c>
      <c r="AE5" s="5">
        <f t="shared" si="0"/>
        <v>1238</v>
      </c>
      <c r="AF5" s="6">
        <v>1548</v>
      </c>
      <c r="AG5" s="5">
        <f t="shared" si="1"/>
        <v>1238</v>
      </c>
      <c r="AH5" s="6">
        <v>0</v>
      </c>
      <c r="AI5" s="5">
        <f t="shared" si="2"/>
        <v>0</v>
      </c>
      <c r="AJ5" s="2">
        <v>0</v>
      </c>
    </row>
    <row r="6" spans="1:36" s="12" customFormat="1" ht="15" customHeight="1">
      <c r="A6" s="12">
        <v>7</v>
      </c>
      <c r="B6" s="12">
        <v>8321961078</v>
      </c>
      <c r="C6" s="12" t="s">
        <v>747</v>
      </c>
      <c r="D6" s="12">
        <v>70000847</v>
      </c>
      <c r="E6" s="12">
        <v>4</v>
      </c>
      <c r="F6" s="13" t="s">
        <v>25</v>
      </c>
      <c r="G6" s="12" t="s">
        <v>26</v>
      </c>
      <c r="H6" s="12" t="s">
        <v>27</v>
      </c>
      <c r="I6" s="12">
        <v>1</v>
      </c>
      <c r="K6" s="12" t="s">
        <v>28</v>
      </c>
      <c r="L6" s="12" t="s">
        <v>26</v>
      </c>
      <c r="M6" s="12" t="s">
        <v>26</v>
      </c>
      <c r="N6" s="12" t="s">
        <v>74</v>
      </c>
      <c r="O6" s="12">
        <v>38</v>
      </c>
      <c r="Q6" s="12" t="s">
        <v>28</v>
      </c>
      <c r="R6" s="12" t="s">
        <v>26</v>
      </c>
      <c r="S6" s="12" t="s">
        <v>748</v>
      </c>
      <c r="T6" s="4" t="s">
        <v>26</v>
      </c>
      <c r="U6" s="4" t="s">
        <v>382</v>
      </c>
      <c r="V6" s="4"/>
      <c r="W6" s="4"/>
      <c r="X6" s="4" t="s">
        <v>28</v>
      </c>
      <c r="Y6" s="4" t="s">
        <v>26</v>
      </c>
      <c r="Z6" s="4">
        <v>12834013</v>
      </c>
      <c r="AA6" s="4" t="s">
        <v>749</v>
      </c>
      <c r="AB6" s="4">
        <v>12</v>
      </c>
      <c r="AC6" s="4" t="s">
        <v>24</v>
      </c>
      <c r="AD6" s="6">
        <v>7485</v>
      </c>
      <c r="AE6" s="5">
        <f t="shared" si="0"/>
        <v>5988</v>
      </c>
      <c r="AF6" s="6">
        <v>7485</v>
      </c>
      <c r="AG6" s="5">
        <f t="shared" si="1"/>
        <v>5988</v>
      </c>
      <c r="AH6" s="6">
        <v>0</v>
      </c>
      <c r="AI6" s="5">
        <f t="shared" si="2"/>
        <v>0</v>
      </c>
      <c r="AJ6" s="2">
        <v>0</v>
      </c>
    </row>
    <row r="7" spans="1:36" s="12" customFormat="1" ht="15" customHeight="1">
      <c r="A7" s="12">
        <v>7</v>
      </c>
      <c r="B7" s="12">
        <v>8321961078</v>
      </c>
      <c r="C7" s="12" t="s">
        <v>750</v>
      </c>
      <c r="D7" s="12">
        <v>70000847</v>
      </c>
      <c r="E7" s="12">
        <v>5</v>
      </c>
      <c r="F7" s="13" t="s">
        <v>25</v>
      </c>
      <c r="G7" s="12" t="s">
        <v>26</v>
      </c>
      <c r="H7" s="12" t="s">
        <v>27</v>
      </c>
      <c r="I7" s="12">
        <v>1</v>
      </c>
      <c r="K7" s="12" t="s">
        <v>28</v>
      </c>
      <c r="L7" s="12" t="s">
        <v>26</v>
      </c>
      <c r="M7" s="12" t="s">
        <v>26</v>
      </c>
      <c r="N7" s="12" t="s">
        <v>74</v>
      </c>
      <c r="O7" s="12">
        <v>38</v>
      </c>
      <c r="Q7" s="12" t="s">
        <v>28</v>
      </c>
      <c r="R7" s="12" t="s">
        <v>26</v>
      </c>
      <c r="S7" s="12" t="s">
        <v>751</v>
      </c>
      <c r="T7" s="4" t="s">
        <v>26</v>
      </c>
      <c r="U7" s="4" t="s">
        <v>159</v>
      </c>
      <c r="V7" s="4">
        <v>14</v>
      </c>
      <c r="W7" s="4"/>
      <c r="X7" s="4" t="s">
        <v>28</v>
      </c>
      <c r="Y7" s="4" t="s">
        <v>26</v>
      </c>
      <c r="Z7" s="4">
        <v>280531</v>
      </c>
      <c r="AA7" s="4" t="s">
        <v>752</v>
      </c>
      <c r="AB7" s="4">
        <v>6</v>
      </c>
      <c r="AC7" s="4" t="s">
        <v>24</v>
      </c>
      <c r="AD7" s="6">
        <v>18568</v>
      </c>
      <c r="AE7" s="5">
        <f t="shared" si="0"/>
        <v>14854</v>
      </c>
      <c r="AF7" s="6">
        <v>18568</v>
      </c>
      <c r="AG7" s="5">
        <f t="shared" si="1"/>
        <v>14854</v>
      </c>
      <c r="AH7" s="6">
        <v>0</v>
      </c>
      <c r="AI7" s="5">
        <f t="shared" si="2"/>
        <v>0</v>
      </c>
      <c r="AJ7" s="2">
        <v>0</v>
      </c>
    </row>
    <row r="8" spans="1:36" s="12" customFormat="1" ht="15" customHeight="1">
      <c r="A8" s="12">
        <v>7</v>
      </c>
      <c r="B8" s="12">
        <v>8321961078</v>
      </c>
      <c r="C8" s="12" t="s">
        <v>753</v>
      </c>
      <c r="D8" s="12">
        <v>70000847</v>
      </c>
      <c r="E8" s="12">
        <v>8</v>
      </c>
      <c r="F8" s="13" t="s">
        <v>25</v>
      </c>
      <c r="G8" s="12" t="s">
        <v>26</v>
      </c>
      <c r="H8" s="12" t="s">
        <v>27</v>
      </c>
      <c r="I8" s="12">
        <v>1</v>
      </c>
      <c r="K8" s="12" t="s">
        <v>28</v>
      </c>
      <c r="L8" s="12" t="s">
        <v>26</v>
      </c>
      <c r="M8" s="12" t="s">
        <v>26</v>
      </c>
      <c r="N8" s="12" t="s">
        <v>74</v>
      </c>
      <c r="O8" s="12">
        <v>38</v>
      </c>
      <c r="Q8" s="12" t="s">
        <v>28</v>
      </c>
      <c r="R8" s="12" t="s">
        <v>26</v>
      </c>
      <c r="S8" s="12" t="s">
        <v>751</v>
      </c>
      <c r="T8" s="4" t="s">
        <v>26</v>
      </c>
      <c r="U8" s="4" t="s">
        <v>742</v>
      </c>
      <c r="V8" s="4">
        <v>22</v>
      </c>
      <c r="W8" s="4"/>
      <c r="X8" s="4" t="s">
        <v>28</v>
      </c>
      <c r="Y8" s="4" t="s">
        <v>26</v>
      </c>
      <c r="Z8" s="4">
        <v>71908229</v>
      </c>
      <c r="AA8" s="4" t="s">
        <v>754</v>
      </c>
      <c r="AB8" s="4">
        <v>5</v>
      </c>
      <c r="AC8" s="4" t="s">
        <v>33</v>
      </c>
      <c r="AD8" s="6">
        <v>1500</v>
      </c>
      <c r="AE8" s="5">
        <f t="shared" si="0"/>
        <v>1200</v>
      </c>
      <c r="AF8" s="6">
        <v>1500</v>
      </c>
      <c r="AG8" s="5">
        <f t="shared" si="1"/>
        <v>1200</v>
      </c>
      <c r="AH8" s="6">
        <v>0</v>
      </c>
      <c r="AI8" s="5">
        <f t="shared" si="2"/>
        <v>0</v>
      </c>
      <c r="AJ8" s="2">
        <v>0</v>
      </c>
    </row>
    <row r="9" spans="1:36" s="12" customFormat="1" ht="15" customHeight="1">
      <c r="A9" s="12">
        <v>7</v>
      </c>
      <c r="B9" s="12">
        <v>8321961078</v>
      </c>
      <c r="C9" s="12" t="s">
        <v>755</v>
      </c>
      <c r="D9" s="12">
        <v>70000847</v>
      </c>
      <c r="E9" s="12">
        <v>9</v>
      </c>
      <c r="F9" s="13" t="s">
        <v>25</v>
      </c>
      <c r="G9" s="12" t="s">
        <v>26</v>
      </c>
      <c r="H9" s="12" t="s">
        <v>27</v>
      </c>
      <c r="I9" s="12">
        <v>1</v>
      </c>
      <c r="K9" s="12" t="s">
        <v>28</v>
      </c>
      <c r="L9" s="12" t="s">
        <v>26</v>
      </c>
      <c r="M9" s="12" t="s">
        <v>26</v>
      </c>
      <c r="N9" s="12" t="s">
        <v>74</v>
      </c>
      <c r="O9" s="12">
        <v>38</v>
      </c>
      <c r="Q9" s="12" t="s">
        <v>28</v>
      </c>
      <c r="R9" s="12" t="s">
        <v>26</v>
      </c>
      <c r="S9" s="12" t="s">
        <v>756</v>
      </c>
      <c r="T9" s="4" t="s">
        <v>26</v>
      </c>
      <c r="U9" s="4" t="s">
        <v>742</v>
      </c>
      <c r="V9" s="4"/>
      <c r="W9" s="4"/>
      <c r="X9" s="4" t="s">
        <v>28</v>
      </c>
      <c r="Y9" s="4" t="s">
        <v>26</v>
      </c>
      <c r="Z9" s="4">
        <v>181867</v>
      </c>
      <c r="AA9" s="4" t="s">
        <v>757</v>
      </c>
      <c r="AB9" s="4">
        <v>11</v>
      </c>
      <c r="AC9" s="4" t="s">
        <v>24</v>
      </c>
      <c r="AD9" s="6">
        <v>4186</v>
      </c>
      <c r="AE9" s="5">
        <f t="shared" si="0"/>
        <v>3348</v>
      </c>
      <c r="AF9" s="6">
        <v>4186</v>
      </c>
      <c r="AG9" s="5">
        <f t="shared" si="1"/>
        <v>3348</v>
      </c>
      <c r="AH9" s="6">
        <v>0</v>
      </c>
      <c r="AI9" s="5">
        <f t="shared" si="2"/>
        <v>0</v>
      </c>
      <c r="AJ9" s="2">
        <v>0</v>
      </c>
    </row>
    <row r="10" spans="1:36" s="12" customFormat="1" ht="15" customHeight="1">
      <c r="A10" s="12">
        <v>7</v>
      </c>
      <c r="B10" s="12">
        <v>8321961078</v>
      </c>
      <c r="C10" s="12" t="s">
        <v>797</v>
      </c>
      <c r="D10" s="12">
        <v>79970032</v>
      </c>
      <c r="E10" s="12">
        <v>1</v>
      </c>
      <c r="F10" s="13" t="s">
        <v>25</v>
      </c>
      <c r="G10" s="12" t="s">
        <v>26</v>
      </c>
      <c r="H10" s="12" t="s">
        <v>27</v>
      </c>
      <c r="I10" s="12">
        <v>1</v>
      </c>
      <c r="K10" s="12" t="s">
        <v>28</v>
      </c>
      <c r="L10" s="12" t="s">
        <v>26</v>
      </c>
      <c r="M10" s="12" t="s">
        <v>26</v>
      </c>
      <c r="N10" s="12" t="s">
        <v>74</v>
      </c>
      <c r="O10" s="12">
        <v>38</v>
      </c>
      <c r="Q10" s="12" t="s">
        <v>28</v>
      </c>
      <c r="R10" s="12" t="s">
        <v>26</v>
      </c>
      <c r="S10" s="12" t="s">
        <v>799</v>
      </c>
      <c r="T10" s="4" t="s">
        <v>26</v>
      </c>
      <c r="U10" s="4" t="s">
        <v>800</v>
      </c>
      <c r="V10" s="4">
        <v>14</v>
      </c>
      <c r="W10" s="4"/>
      <c r="X10" s="4" t="s">
        <v>28</v>
      </c>
      <c r="Y10" s="4" t="s">
        <v>26</v>
      </c>
      <c r="Z10" s="4">
        <v>1279079</v>
      </c>
      <c r="AA10" s="4" t="s">
        <v>801</v>
      </c>
      <c r="AB10" s="4">
        <v>40</v>
      </c>
      <c r="AC10" s="4" t="s">
        <v>798</v>
      </c>
      <c r="AD10" s="6">
        <v>121631</v>
      </c>
      <c r="AE10" s="5">
        <f t="shared" si="0"/>
        <v>97304</v>
      </c>
      <c r="AF10" s="6">
        <v>121631</v>
      </c>
      <c r="AG10" s="5">
        <f t="shared" si="1"/>
        <v>97304</v>
      </c>
      <c r="AH10" s="6">
        <v>0</v>
      </c>
      <c r="AI10" s="5">
        <f t="shared" si="2"/>
        <v>0</v>
      </c>
      <c r="AJ10" s="2">
        <v>0</v>
      </c>
    </row>
    <row r="11" spans="1:36" s="12" customFormat="1" ht="15">
      <c r="A11" s="12">
        <v>7</v>
      </c>
      <c r="B11" s="12">
        <v>8321961078</v>
      </c>
      <c r="C11" s="12" t="s">
        <v>802</v>
      </c>
      <c r="D11" s="12">
        <v>79970032</v>
      </c>
      <c r="E11" s="12">
        <v>2</v>
      </c>
      <c r="F11" s="13" t="s">
        <v>25</v>
      </c>
      <c r="G11" s="12" t="s">
        <v>26</v>
      </c>
      <c r="H11" s="12" t="s">
        <v>27</v>
      </c>
      <c r="I11" s="12">
        <v>1</v>
      </c>
      <c r="K11" s="12" t="s">
        <v>28</v>
      </c>
      <c r="L11" s="12" t="s">
        <v>26</v>
      </c>
      <c r="M11" s="12" t="s">
        <v>26</v>
      </c>
      <c r="N11" s="12" t="s">
        <v>74</v>
      </c>
      <c r="O11" s="12">
        <v>38</v>
      </c>
      <c r="Q11" s="12" t="s">
        <v>28</v>
      </c>
      <c r="R11" s="12" t="s">
        <v>26</v>
      </c>
      <c r="S11" s="12" t="s">
        <v>803</v>
      </c>
      <c r="T11" s="4" t="s">
        <v>26</v>
      </c>
      <c r="U11" s="4" t="s">
        <v>159</v>
      </c>
      <c r="V11" s="4">
        <v>14</v>
      </c>
      <c r="W11" s="4"/>
      <c r="X11" s="4" t="s">
        <v>28</v>
      </c>
      <c r="Y11" s="4" t="s">
        <v>26</v>
      </c>
      <c r="Z11" s="4">
        <v>1279414</v>
      </c>
      <c r="AA11" s="4" t="s">
        <v>804</v>
      </c>
      <c r="AB11" s="4">
        <v>17</v>
      </c>
      <c r="AC11" s="4" t="s">
        <v>24</v>
      </c>
      <c r="AD11" s="6">
        <v>5733</v>
      </c>
      <c r="AE11" s="5">
        <f t="shared" si="0"/>
        <v>4586</v>
      </c>
      <c r="AF11" s="6">
        <v>5733</v>
      </c>
      <c r="AG11" s="5">
        <f t="shared" si="1"/>
        <v>4586</v>
      </c>
      <c r="AH11" s="6">
        <v>0</v>
      </c>
      <c r="AI11" s="5">
        <f t="shared" si="2"/>
        <v>0</v>
      </c>
      <c r="AJ11" s="2">
        <v>0</v>
      </c>
    </row>
    <row r="12" spans="1:36" s="12" customFormat="1" ht="15">
      <c r="A12" s="12">
        <v>7</v>
      </c>
      <c r="B12" s="12">
        <v>8321961078</v>
      </c>
      <c r="C12" s="12" t="s">
        <v>812</v>
      </c>
      <c r="D12" s="12">
        <v>79970459</v>
      </c>
      <c r="E12" s="12">
        <v>1</v>
      </c>
      <c r="F12" s="13" t="s">
        <v>25</v>
      </c>
      <c r="G12" s="12" t="s">
        <v>26</v>
      </c>
      <c r="H12" s="12" t="s">
        <v>27</v>
      </c>
      <c r="I12" s="12">
        <v>1</v>
      </c>
      <c r="K12" s="12" t="s">
        <v>28</v>
      </c>
      <c r="L12" s="12" t="s">
        <v>26</v>
      </c>
      <c r="M12" s="12" t="s">
        <v>26</v>
      </c>
      <c r="N12" s="12" t="s">
        <v>74</v>
      </c>
      <c r="O12" s="12">
        <v>38</v>
      </c>
      <c r="Q12" s="12" t="s">
        <v>28</v>
      </c>
      <c r="R12" s="12" t="s">
        <v>26</v>
      </c>
      <c r="S12" s="12" t="s">
        <v>813</v>
      </c>
      <c r="T12" s="4" t="s">
        <v>26</v>
      </c>
      <c r="U12" s="4" t="s">
        <v>120</v>
      </c>
      <c r="V12" s="4">
        <v>35</v>
      </c>
      <c r="W12" s="4"/>
      <c r="X12" s="4" t="s">
        <v>28</v>
      </c>
      <c r="Y12" s="4" t="s">
        <v>26</v>
      </c>
      <c r="Z12" s="4">
        <v>4097389</v>
      </c>
      <c r="AA12" s="4" t="s">
        <v>814</v>
      </c>
      <c r="AB12" s="4">
        <v>50</v>
      </c>
      <c r="AC12" s="4" t="s">
        <v>798</v>
      </c>
      <c r="AD12" s="6">
        <v>100211</v>
      </c>
      <c r="AE12" s="5">
        <f t="shared" si="0"/>
        <v>80168</v>
      </c>
      <c r="AF12" s="6">
        <v>100211</v>
      </c>
      <c r="AG12" s="5">
        <f t="shared" si="1"/>
        <v>80168</v>
      </c>
      <c r="AH12" s="6">
        <v>0</v>
      </c>
      <c r="AI12" s="5">
        <f t="shared" si="2"/>
        <v>0</v>
      </c>
      <c r="AJ12" s="2">
        <v>0</v>
      </c>
    </row>
    <row r="13" spans="2:36" s="12" customFormat="1" ht="15">
      <c r="B13" s="12">
        <v>8321961078</v>
      </c>
      <c r="C13" s="12" t="s">
        <v>744</v>
      </c>
      <c r="F13" s="13" t="s">
        <v>751</v>
      </c>
      <c r="G13" s="12" t="s">
        <v>26</v>
      </c>
      <c r="H13" s="12" t="s">
        <v>934</v>
      </c>
      <c r="I13" s="12">
        <v>1</v>
      </c>
      <c r="K13" s="12" t="s">
        <v>28</v>
      </c>
      <c r="L13" s="12" t="s">
        <v>26</v>
      </c>
      <c r="S13" s="12" t="s">
        <v>935</v>
      </c>
      <c r="T13" s="4" t="s">
        <v>26</v>
      </c>
      <c r="U13" s="4" t="s">
        <v>932</v>
      </c>
      <c r="V13" s="4"/>
      <c r="W13" s="4"/>
      <c r="X13" s="4" t="s">
        <v>931</v>
      </c>
      <c r="Y13" s="4" t="s">
        <v>26</v>
      </c>
      <c r="Z13" s="4"/>
      <c r="AA13" s="4"/>
      <c r="AB13" s="4">
        <v>82</v>
      </c>
      <c r="AC13" s="4" t="s">
        <v>798</v>
      </c>
      <c r="AD13" s="6">
        <v>40</v>
      </c>
      <c r="AE13" s="5">
        <f t="shared" si="0"/>
        <v>0</v>
      </c>
      <c r="AF13" s="6">
        <v>0</v>
      </c>
      <c r="AG13" s="5">
        <f t="shared" si="1"/>
        <v>0</v>
      </c>
      <c r="AH13" s="6">
        <v>0</v>
      </c>
      <c r="AI13" s="5">
        <f t="shared" si="2"/>
        <v>0</v>
      </c>
      <c r="AJ13" s="2">
        <v>0</v>
      </c>
    </row>
    <row r="16" ht="15.75" thickBot="1"/>
    <row r="17" spans="28:35" ht="15">
      <c r="AB17" s="14" t="s">
        <v>943</v>
      </c>
      <c r="AC17" s="15"/>
      <c r="AD17" s="16" t="s">
        <v>944</v>
      </c>
      <c r="AE17" s="17" t="s">
        <v>945</v>
      </c>
      <c r="AF17" s="18"/>
      <c r="AG17" s="17" t="s">
        <v>946</v>
      </c>
      <c r="AH17" s="18"/>
      <c r="AI17" s="19" t="s">
        <v>947</v>
      </c>
    </row>
    <row r="18" spans="28:35" ht="15">
      <c r="AB18" s="20">
        <f>SUMIF($AC$3:$AC$157,"=c11",$AB$3:$AB$157)</f>
        <v>55</v>
      </c>
      <c r="AC18" s="21"/>
      <c r="AD18" s="21" t="s">
        <v>24</v>
      </c>
      <c r="AE18" s="22">
        <f>AG18+AI18</f>
        <v>30053</v>
      </c>
      <c r="AF18" s="23">
        <f>SUMIF($AC$184:$AC$276,"=c11",$AF$184:$AF$276)</f>
        <v>0</v>
      </c>
      <c r="AG18" s="22">
        <f>SUMIF($AC$3:$AC$13,"=c11",$AG$3:$AG$13)</f>
        <v>30053</v>
      </c>
      <c r="AH18" s="23"/>
      <c r="AI18" s="24"/>
    </row>
    <row r="19" spans="28:35" ht="15">
      <c r="AB19" s="20">
        <f>SUMIF($AC$3:$AC$157,"=c11o",$AB$3:$AB$157)</f>
        <v>5</v>
      </c>
      <c r="AC19" s="21"/>
      <c r="AD19" s="21" t="s">
        <v>33</v>
      </c>
      <c r="AE19" s="22">
        <f aca="true" t="shared" si="3" ref="AE19:AE25">AG19+AI19</f>
        <v>1200</v>
      </c>
      <c r="AF19" s="23">
        <f>SUMIF($AC$184:$AC$276,"=c11o",$AF$184:$AF$276)</f>
        <v>0</v>
      </c>
      <c r="AG19" s="22">
        <f>SUMIF($AC$3:$AC$13,"=c11o",$AG$3:$AG$13)</f>
        <v>1200</v>
      </c>
      <c r="AH19" s="23"/>
      <c r="AI19" s="24"/>
    </row>
    <row r="20" spans="28:35" ht="15">
      <c r="AB20" s="20">
        <f>SUMIF($AC$3:$AC$157,"=g11",$AB$3:$AB$157)</f>
        <v>0</v>
      </c>
      <c r="AC20" s="21"/>
      <c r="AD20" s="21" t="s">
        <v>905</v>
      </c>
      <c r="AE20" s="22">
        <f t="shared" si="3"/>
        <v>0</v>
      </c>
      <c r="AF20" s="23">
        <f>SUMIF($AC$184:$AC$276,"=G11",$AF$184:$AF$276)</f>
        <v>0</v>
      </c>
      <c r="AG20" s="22">
        <f>SUMIF($AC$3:$AC$13,"=g11",$AG$3:$AG$13)</f>
        <v>0</v>
      </c>
      <c r="AH20" s="23"/>
      <c r="AI20" s="24"/>
    </row>
    <row r="21" spans="28:35" ht="15">
      <c r="AB21" s="20">
        <f>SUMIF($AC$3:$AC$157,"=r",$AB$3:$AB$157)</f>
        <v>0</v>
      </c>
      <c r="AC21" s="21"/>
      <c r="AD21" s="21" t="s">
        <v>786</v>
      </c>
      <c r="AE21" s="22">
        <f t="shared" si="3"/>
        <v>0</v>
      </c>
      <c r="AF21" s="23">
        <f>SUMIF($AC$184:$AC$276,"=R",$AF$184:$AF$276)</f>
        <v>0</v>
      </c>
      <c r="AG21" s="22">
        <f>SUMIF($AC$3:$AC$13,"=r",$AG$3:$AG$13)</f>
        <v>0</v>
      </c>
      <c r="AH21" s="23"/>
      <c r="AI21" s="24"/>
    </row>
    <row r="22" spans="28:35" ht="15">
      <c r="AB22" s="20">
        <f>SUMIF($AC$3:$AC$157,"=c12a",$AB$3:$AB$157)</f>
        <v>0</v>
      </c>
      <c r="AC22" s="21"/>
      <c r="AD22" s="21" t="s">
        <v>759</v>
      </c>
      <c r="AE22" s="22">
        <f t="shared" si="3"/>
        <v>0</v>
      </c>
      <c r="AF22" s="23">
        <f>SUMIF($AC$184:$AC$276,"=C12a",$AF$184:$AF$276)</f>
        <v>0</v>
      </c>
      <c r="AG22" s="22">
        <f>SUMIF($AC$3:$AC$13,"=C12a",$AG$3:$AG$13)</f>
        <v>0</v>
      </c>
      <c r="AH22" s="23">
        <f>SUMIF($AC$184:$AC$276,"=C12a",$AH$184:$AH$276)</f>
        <v>0</v>
      </c>
      <c r="AI22" s="24">
        <f>SUMIF($AC$3:$AC$13,"=C12a",$AI$3:$AI$13)</f>
        <v>0</v>
      </c>
    </row>
    <row r="23" spans="28:35" ht="15">
      <c r="AB23" s="20">
        <f>SUMIF($AC$3:$AC$157,"=c12b",$AB$3:$AB$157)</f>
        <v>11</v>
      </c>
      <c r="AC23" s="21"/>
      <c r="AD23" s="21" t="s">
        <v>38</v>
      </c>
      <c r="AE23" s="22">
        <f t="shared" si="3"/>
        <v>8889</v>
      </c>
      <c r="AF23" s="23">
        <f>SUMIF($AC$184:$AC$276,"=c12b",$AF$184:$AF$276)</f>
        <v>0</v>
      </c>
      <c r="AG23" s="22">
        <f>SUMIF($AC$3:$AC$13,"=C12b",$AG$3:$AG$13)</f>
        <v>6432</v>
      </c>
      <c r="AH23" s="23">
        <f>SUMIF($AC$184:$AC$276,"=c12b",$AH$184:$AH$276)</f>
        <v>0</v>
      </c>
      <c r="AI23" s="24">
        <f>SUMIF($AC$3:$AC$13,"=C12b",$AI$3:$AI$13)</f>
        <v>2457</v>
      </c>
    </row>
    <row r="24" spans="28:35" ht="15">
      <c r="AB24" s="20">
        <f>SUMIF($AC$3:$AC$157,"=g12",$AB$3:$AB$157)</f>
        <v>0</v>
      </c>
      <c r="AC24" s="21"/>
      <c r="AD24" s="21" t="s">
        <v>916</v>
      </c>
      <c r="AE24" s="22">
        <f t="shared" si="3"/>
        <v>0</v>
      </c>
      <c r="AF24" s="23">
        <f>SUMIF($AC$184:$AC$276,"=G12",$AF$184:$AF$276)</f>
        <v>0</v>
      </c>
      <c r="AG24" s="22">
        <f>SUMIF($AC$3:$AC$13,"=g12",$AG$3:$AG$13)</f>
        <v>0</v>
      </c>
      <c r="AH24" s="23"/>
      <c r="AI24" s="24"/>
    </row>
    <row r="25" spans="28:35" ht="15">
      <c r="AB25" s="20">
        <f>SUMIF($AC$3:$AC$157,"=c21",$AB$3:$AB$157)</f>
        <v>172</v>
      </c>
      <c r="AC25" s="21"/>
      <c r="AD25" s="21" t="s">
        <v>798</v>
      </c>
      <c r="AE25" s="22">
        <f t="shared" si="3"/>
        <v>177472</v>
      </c>
      <c r="AF25" s="23">
        <f>SUMIF($AC$184:$AC$276,"=c21",$AF$184:$AF$276)</f>
        <v>0</v>
      </c>
      <c r="AG25" s="22">
        <f>SUMIF($AC$3:$AC$13,"=c21",$AG$3:$AG$13)</f>
        <v>177472</v>
      </c>
      <c r="AH25" s="23"/>
      <c r="AI25" s="24"/>
    </row>
    <row r="26" spans="28:35" ht="15">
      <c r="AB26" s="20"/>
      <c r="AC26" s="21"/>
      <c r="AD26" s="21"/>
      <c r="AE26" s="22"/>
      <c r="AF26" s="23"/>
      <c r="AG26" s="22"/>
      <c r="AH26" s="23"/>
      <c r="AI26" s="24"/>
    </row>
    <row r="27" spans="28:35" ht="15.75" thickBot="1">
      <c r="AB27" s="25">
        <f>SUM(AB18:AB25)</f>
        <v>243</v>
      </c>
      <c r="AC27" s="26"/>
      <c r="AD27" s="26" t="s">
        <v>933</v>
      </c>
      <c r="AE27" s="27">
        <f>SUM(AE18:AE25)</f>
        <v>217614</v>
      </c>
      <c r="AF27" s="28">
        <f>SUM(AF18:AF25)</f>
        <v>0</v>
      </c>
      <c r="AG27" s="27"/>
      <c r="AH27" s="27"/>
      <c r="AI27" s="29"/>
    </row>
    <row r="28" spans="28:35" ht="15">
      <c r="AB28" s="33">
        <v>2019</v>
      </c>
      <c r="AC28" s="30"/>
      <c r="AD28" s="30"/>
      <c r="AE28" s="30"/>
      <c r="AF28" s="30"/>
      <c r="AG28" s="30"/>
      <c r="AH28" s="30"/>
      <c r="AI28" s="31"/>
    </row>
    <row r="29" spans="28:35" ht="15">
      <c r="AB29" s="20">
        <f>SUMIF($AC$3:$AC$157,"=c11",$AB$3:$AB$157)</f>
        <v>55</v>
      </c>
      <c r="AC29" s="21"/>
      <c r="AD29" s="21" t="s">
        <v>24</v>
      </c>
      <c r="AE29" s="22">
        <f>AG29+AI29</f>
        <v>22539.75</v>
      </c>
      <c r="AF29" s="23">
        <f>SUMIF($AC$184:$AC$276,"=c11",$AF$184:$AF$276)</f>
        <v>0</v>
      </c>
      <c r="AG29" s="22">
        <f aca="true" t="shared" si="4" ref="AG29:AG36">AG18*0.75</f>
        <v>22539.75</v>
      </c>
      <c r="AH29" s="23"/>
      <c r="AI29" s="24"/>
    </row>
    <row r="30" spans="28:35" ht="15">
      <c r="AB30" s="20">
        <f>SUMIF($AC$3:$AC$157,"=c11o",$AB$3:$AB$157)</f>
        <v>5</v>
      </c>
      <c r="AC30" s="21"/>
      <c r="AD30" s="21" t="s">
        <v>33</v>
      </c>
      <c r="AE30" s="22">
        <f aca="true" t="shared" si="5" ref="AE30:AE36">AG30+AI30</f>
        <v>900</v>
      </c>
      <c r="AF30" s="23">
        <f>SUMIF($AC$184:$AC$276,"=c11o",$AF$184:$AF$276)</f>
        <v>0</v>
      </c>
      <c r="AG30" s="22">
        <f t="shared" si="4"/>
        <v>900</v>
      </c>
      <c r="AH30" s="23"/>
      <c r="AI30" s="24"/>
    </row>
    <row r="31" spans="28:35" ht="15">
      <c r="AB31" s="20">
        <f>SUMIF($AC$3:$AC$157,"=g11",$AB$3:$AB$157)</f>
        <v>0</v>
      </c>
      <c r="AC31" s="21"/>
      <c r="AD31" s="21" t="s">
        <v>905</v>
      </c>
      <c r="AE31" s="22">
        <f t="shared" si="5"/>
        <v>0</v>
      </c>
      <c r="AF31" s="23">
        <f>SUMIF($AC$184:$AC$276,"=G11",$AF$184:$AF$276)</f>
        <v>0</v>
      </c>
      <c r="AG31" s="22">
        <f t="shared" si="4"/>
        <v>0</v>
      </c>
      <c r="AH31" s="23"/>
      <c r="AI31" s="24"/>
    </row>
    <row r="32" spans="28:35" ht="15">
      <c r="AB32" s="20">
        <f>SUMIF($AC$3:$AC$157,"=r",$AB$3:$AB$157)</f>
        <v>0</v>
      </c>
      <c r="AC32" s="21"/>
      <c r="AD32" s="21" t="s">
        <v>786</v>
      </c>
      <c r="AE32" s="22">
        <f t="shared" si="5"/>
        <v>0</v>
      </c>
      <c r="AF32" s="23">
        <f>SUMIF($AC$184:$AC$276,"=R",$AF$184:$AF$276)</f>
        <v>0</v>
      </c>
      <c r="AG32" s="22">
        <f t="shared" si="4"/>
        <v>0</v>
      </c>
      <c r="AH32" s="23"/>
      <c r="AI32" s="24"/>
    </row>
    <row r="33" spans="28:35" ht="15">
      <c r="AB33" s="20">
        <f>SUMIF($AC$3:$AC$157,"=c12a",$AB$3:$AB$157)</f>
        <v>0</v>
      </c>
      <c r="AC33" s="21"/>
      <c r="AD33" s="21" t="s">
        <v>759</v>
      </c>
      <c r="AE33" s="22">
        <f t="shared" si="5"/>
        <v>0</v>
      </c>
      <c r="AF33" s="23">
        <f>SUMIF($AC$184:$AC$276,"=C12a",$AF$184:$AF$276)</f>
        <v>0</v>
      </c>
      <c r="AG33" s="22">
        <f t="shared" si="4"/>
        <v>0</v>
      </c>
      <c r="AH33" s="22"/>
      <c r="AI33" s="24">
        <f>AI22*0.75</f>
        <v>0</v>
      </c>
    </row>
    <row r="34" spans="28:35" ht="15">
      <c r="AB34" s="20">
        <f>SUMIF($AC$3:$AC$157,"=c12b",$AB$3:$AB$157)</f>
        <v>11</v>
      </c>
      <c r="AC34" s="21"/>
      <c r="AD34" s="21" t="s">
        <v>38</v>
      </c>
      <c r="AE34" s="22">
        <f t="shared" si="5"/>
        <v>6666.75</v>
      </c>
      <c r="AF34" s="23">
        <f>SUMIF($AC$184:$AC$276,"=c12b",$AF$184:$AF$276)</f>
        <v>0</v>
      </c>
      <c r="AG34" s="22">
        <f t="shared" si="4"/>
        <v>4824</v>
      </c>
      <c r="AH34" s="22"/>
      <c r="AI34" s="24">
        <f>AI23*0.75</f>
        <v>1842.75</v>
      </c>
    </row>
    <row r="35" spans="28:35" ht="15">
      <c r="AB35" s="20">
        <f>SUMIF($AC$3:$AC$157,"=g12",$AB$3:$AB$157)</f>
        <v>0</v>
      </c>
      <c r="AC35" s="21"/>
      <c r="AD35" s="21" t="s">
        <v>916</v>
      </c>
      <c r="AE35" s="22">
        <f t="shared" si="5"/>
        <v>0</v>
      </c>
      <c r="AF35" s="23">
        <f>SUMIF($AC$184:$AC$276,"=G12",$AF$184:$AF$276)</f>
        <v>0</v>
      </c>
      <c r="AG35" s="22">
        <f t="shared" si="4"/>
        <v>0</v>
      </c>
      <c r="AH35" s="23"/>
      <c r="AI35" s="24"/>
    </row>
    <row r="36" spans="28:35" ht="15">
      <c r="AB36" s="20">
        <f>SUMIF($AC$3:$AC$157,"=c21",$AB$3:$AB$157)</f>
        <v>172</v>
      </c>
      <c r="AC36" s="21"/>
      <c r="AD36" s="21" t="s">
        <v>798</v>
      </c>
      <c r="AE36" s="22">
        <f t="shared" si="5"/>
        <v>133104</v>
      </c>
      <c r="AF36" s="23">
        <f>SUMIF($AC$184:$AC$276,"=c21",$AF$184:$AF$276)</f>
        <v>0</v>
      </c>
      <c r="AG36" s="22">
        <f t="shared" si="4"/>
        <v>133104</v>
      </c>
      <c r="AH36" s="23"/>
      <c r="AI36" s="24"/>
    </row>
    <row r="37" spans="28:35" ht="15">
      <c r="AB37" s="20"/>
      <c r="AC37" s="21"/>
      <c r="AD37" s="21"/>
      <c r="AE37" s="22"/>
      <c r="AF37" s="23"/>
      <c r="AG37" s="22"/>
      <c r="AH37" s="23"/>
      <c r="AI37" s="24"/>
    </row>
    <row r="38" spans="28:35" ht="15.75" thickBot="1">
      <c r="AB38" s="25">
        <f>SUM(AB29:AB36)</f>
        <v>243</v>
      </c>
      <c r="AC38" s="26"/>
      <c r="AD38" s="26" t="s">
        <v>933</v>
      </c>
      <c r="AE38" s="27">
        <f>SUM(AE29:AE36)</f>
        <v>163210.5</v>
      </c>
      <c r="AF38" s="28">
        <f>SUM(AF29:AF36)</f>
        <v>0</v>
      </c>
      <c r="AG38" s="27"/>
      <c r="AH38" s="27"/>
      <c r="AI38" s="29"/>
    </row>
    <row r="39" spans="28:35" ht="15">
      <c r="AB39" s="33">
        <v>2020</v>
      </c>
      <c r="AC39" s="30"/>
      <c r="AD39" s="30"/>
      <c r="AE39" s="30"/>
      <c r="AF39" s="30"/>
      <c r="AG39" s="30"/>
      <c r="AH39" s="30"/>
      <c r="AI39" s="31"/>
    </row>
    <row r="40" spans="28:35" ht="15">
      <c r="AB40" s="20">
        <f>SUMIF($AC$3:$AC$157,"=c11",$AB$3:$AB$157)</f>
        <v>55</v>
      </c>
      <c r="AC40" s="21"/>
      <c r="AD40" s="21" t="s">
        <v>24</v>
      </c>
      <c r="AE40" s="22">
        <f>AG40+AI40</f>
        <v>7513.25</v>
      </c>
      <c r="AF40" s="23">
        <f>SUMIF($AC$184:$AC$276,"=c11",$AF$184:$AF$276)</f>
        <v>0</v>
      </c>
      <c r="AG40" s="22">
        <f aca="true" t="shared" si="6" ref="AG40:AG47">AG18*0.25</f>
        <v>7513.25</v>
      </c>
      <c r="AH40" s="23"/>
      <c r="AI40" s="24"/>
    </row>
    <row r="41" spans="28:35" ht="15">
      <c r="AB41" s="20">
        <f>SUMIF($AC$3:$AC$157,"=c11o",$AB$3:$AB$157)</f>
        <v>5</v>
      </c>
      <c r="AC41" s="21"/>
      <c r="AD41" s="21" t="s">
        <v>33</v>
      </c>
      <c r="AE41" s="22">
        <f aca="true" t="shared" si="7" ref="AE41:AE47">AG41+AI41</f>
        <v>300</v>
      </c>
      <c r="AF41" s="23">
        <f>SUMIF($AC$184:$AC$276,"=c11o",$AF$184:$AF$276)</f>
        <v>0</v>
      </c>
      <c r="AG41" s="22">
        <f t="shared" si="6"/>
        <v>300</v>
      </c>
      <c r="AH41" s="23"/>
      <c r="AI41" s="24"/>
    </row>
    <row r="42" spans="28:35" ht="15">
      <c r="AB42" s="20">
        <f>SUMIF($AC$3:$AC$157,"=g11",$AB$3:$AB$157)</f>
        <v>0</v>
      </c>
      <c r="AC42" s="21"/>
      <c r="AD42" s="21" t="s">
        <v>905</v>
      </c>
      <c r="AE42" s="22">
        <f t="shared" si="7"/>
        <v>0</v>
      </c>
      <c r="AF42" s="23">
        <f>SUMIF($AC$184:$AC$276,"=G11",$AF$184:$AF$276)</f>
        <v>0</v>
      </c>
      <c r="AG42" s="22">
        <f t="shared" si="6"/>
        <v>0</v>
      </c>
      <c r="AH42" s="23"/>
      <c r="AI42" s="24"/>
    </row>
    <row r="43" spans="28:35" ht="15">
      <c r="AB43" s="20">
        <f>SUMIF($AC$3:$AC$157,"=r",$AB$3:$AB$157)</f>
        <v>0</v>
      </c>
      <c r="AC43" s="21"/>
      <c r="AD43" s="21" t="s">
        <v>786</v>
      </c>
      <c r="AE43" s="22">
        <f t="shared" si="7"/>
        <v>0</v>
      </c>
      <c r="AF43" s="23">
        <f>SUMIF($AC$184:$AC$276,"=R",$AF$184:$AF$276)</f>
        <v>0</v>
      </c>
      <c r="AG43" s="22">
        <f t="shared" si="6"/>
        <v>0</v>
      </c>
      <c r="AH43" s="23"/>
      <c r="AI43" s="24"/>
    </row>
    <row r="44" spans="28:35" ht="15">
      <c r="AB44" s="20">
        <f>SUMIF($AC$3:$AC$157,"=c12a",$AB$3:$AB$157)</f>
        <v>0</v>
      </c>
      <c r="AC44" s="21"/>
      <c r="AD44" s="21" t="s">
        <v>759</v>
      </c>
      <c r="AE44" s="22">
        <f t="shared" si="7"/>
        <v>0</v>
      </c>
      <c r="AF44" s="23">
        <f>SUMIF($AC$184:$AC$276,"=C12a",$AF$184:$AF$276)</f>
        <v>0</v>
      </c>
      <c r="AG44" s="22">
        <f t="shared" si="6"/>
        <v>0</v>
      </c>
      <c r="AH44" s="22"/>
      <c r="AI44" s="24">
        <f>AI22*0.25</f>
        <v>0</v>
      </c>
    </row>
    <row r="45" spans="28:35" ht="15">
      <c r="AB45" s="20">
        <f>SUMIF($AC$3:$AC$157,"=c12b",$AB$3:$AB$157)</f>
        <v>11</v>
      </c>
      <c r="AC45" s="21"/>
      <c r="AD45" s="21" t="s">
        <v>38</v>
      </c>
      <c r="AE45" s="22">
        <f t="shared" si="7"/>
        <v>2222.25</v>
      </c>
      <c r="AF45" s="23">
        <f>SUMIF($AC$184:$AC$276,"=c12b",$AF$184:$AF$276)</f>
        <v>0</v>
      </c>
      <c r="AG45" s="22">
        <f t="shared" si="6"/>
        <v>1608</v>
      </c>
      <c r="AH45" s="22"/>
      <c r="AI45" s="24">
        <f>AI23*0.25</f>
        <v>614.25</v>
      </c>
    </row>
    <row r="46" spans="28:35" ht="15">
      <c r="AB46" s="20">
        <f>SUMIF($AC$3:$AC$157,"=g12",$AB$3:$AB$157)</f>
        <v>0</v>
      </c>
      <c r="AC46" s="21"/>
      <c r="AD46" s="21" t="s">
        <v>916</v>
      </c>
      <c r="AE46" s="22">
        <f t="shared" si="7"/>
        <v>0</v>
      </c>
      <c r="AF46" s="23">
        <f>SUMIF($AC$184:$AC$276,"=G12",$AF$184:$AF$276)</f>
        <v>0</v>
      </c>
      <c r="AG46" s="22">
        <f t="shared" si="6"/>
        <v>0</v>
      </c>
      <c r="AH46" s="23"/>
      <c r="AI46" s="24"/>
    </row>
    <row r="47" spans="28:35" ht="15">
      <c r="AB47" s="20">
        <f>SUMIF($AC$3:$AC$157,"=c21",$AB$3:$AB$157)</f>
        <v>172</v>
      </c>
      <c r="AC47" s="21"/>
      <c r="AD47" s="21" t="s">
        <v>798</v>
      </c>
      <c r="AE47" s="22">
        <f t="shared" si="7"/>
        <v>44368</v>
      </c>
      <c r="AF47" s="23">
        <f>SUMIF($AC$184:$AC$276,"=c21",$AF$184:$AF$276)</f>
        <v>0</v>
      </c>
      <c r="AG47" s="22">
        <f t="shared" si="6"/>
        <v>44368</v>
      </c>
      <c r="AH47" s="23"/>
      <c r="AI47" s="24"/>
    </row>
    <row r="48" spans="28:35" ht="15">
      <c r="AB48" s="20"/>
      <c r="AC48" s="21"/>
      <c r="AD48" s="21"/>
      <c r="AE48" s="22"/>
      <c r="AF48" s="23"/>
      <c r="AG48" s="22"/>
      <c r="AH48" s="23"/>
      <c r="AI48" s="24"/>
    </row>
    <row r="49" spans="28:35" ht="15.75" thickBot="1">
      <c r="AB49" s="25">
        <f>SUM(AB40:AB47)</f>
        <v>243</v>
      </c>
      <c r="AC49" s="26"/>
      <c r="AD49" s="26" t="s">
        <v>933</v>
      </c>
      <c r="AE49" s="27">
        <f>SUM(AE40:AE47)</f>
        <v>54403.5</v>
      </c>
      <c r="AF49" s="28">
        <f>SUM(AF40:AF47)</f>
        <v>0</v>
      </c>
      <c r="AG49" s="27"/>
      <c r="AH49" s="27"/>
      <c r="AI49" s="2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T1">
      <selection activeCell="AI12" sqref="AI12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9.28125" style="0" customWidth="1"/>
    <col min="34" max="34" width="6.7109375" style="0" customWidth="1"/>
    <col min="35" max="35" width="6.14062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2" customFormat="1" ht="15">
      <c r="A3" s="12">
        <v>7</v>
      </c>
      <c r="B3" s="12">
        <v>8321961078</v>
      </c>
      <c r="C3" s="12" t="s">
        <v>762</v>
      </c>
      <c r="D3" s="12">
        <v>70000976</v>
      </c>
      <c r="E3" s="12">
        <v>1</v>
      </c>
      <c r="F3" s="13" t="s">
        <v>25</v>
      </c>
      <c r="G3" s="12" t="s">
        <v>26</v>
      </c>
      <c r="H3" s="12" t="s">
        <v>27</v>
      </c>
      <c r="I3" s="12">
        <v>1</v>
      </c>
      <c r="K3" s="12" t="s">
        <v>28</v>
      </c>
      <c r="L3" s="12" t="s">
        <v>26</v>
      </c>
      <c r="M3" s="12" t="s">
        <v>26</v>
      </c>
      <c r="N3" s="12" t="s">
        <v>101</v>
      </c>
      <c r="O3" s="12">
        <v>40</v>
      </c>
      <c r="Q3" s="12" t="s">
        <v>28</v>
      </c>
      <c r="R3" s="12" t="s">
        <v>26</v>
      </c>
      <c r="S3" s="12" t="s">
        <v>763</v>
      </c>
      <c r="T3" s="4" t="s">
        <v>26</v>
      </c>
      <c r="U3" s="4" t="s">
        <v>101</v>
      </c>
      <c r="V3" s="4">
        <v>40</v>
      </c>
      <c r="W3" s="4"/>
      <c r="X3" s="4" t="s">
        <v>28</v>
      </c>
      <c r="Y3" s="4" t="s">
        <v>26</v>
      </c>
      <c r="Z3" s="4">
        <v>75315</v>
      </c>
      <c r="AA3" s="4" t="s">
        <v>764</v>
      </c>
      <c r="AB3" s="4">
        <v>17</v>
      </c>
      <c r="AC3" s="4" t="s">
        <v>759</v>
      </c>
      <c r="AD3" s="6">
        <v>7128</v>
      </c>
      <c r="AE3" s="5">
        <f>AG3+AI3</f>
        <v>5702</v>
      </c>
      <c r="AF3" s="6">
        <v>2310</v>
      </c>
      <c r="AG3" s="5">
        <f>INT(AF3*0.8)</f>
        <v>1848</v>
      </c>
      <c r="AH3" s="6">
        <v>4818</v>
      </c>
      <c r="AI3" s="5">
        <f>INT(AH3*0.8)</f>
        <v>3854</v>
      </c>
      <c r="AJ3" s="2">
        <v>0</v>
      </c>
    </row>
    <row r="5" ht="15.75" thickBot="1"/>
    <row r="6" spans="28:35" ht="15">
      <c r="AB6" s="14" t="s">
        <v>943</v>
      </c>
      <c r="AC6" s="15"/>
      <c r="AD6" s="16" t="s">
        <v>944</v>
      </c>
      <c r="AE6" s="17" t="s">
        <v>945</v>
      </c>
      <c r="AF6" s="18"/>
      <c r="AG6" s="17" t="s">
        <v>946</v>
      </c>
      <c r="AH6" s="18"/>
      <c r="AI6" s="19" t="s">
        <v>947</v>
      </c>
    </row>
    <row r="7" spans="28:35" ht="15">
      <c r="AB7" s="20">
        <f>SUMIF($AC$3:$AC$157,"=c11",$AB$3:$AB$157)</f>
        <v>0</v>
      </c>
      <c r="AC7" s="21"/>
      <c r="AD7" s="21" t="s">
        <v>24</v>
      </c>
      <c r="AE7" s="22">
        <f>AG7+AI7</f>
        <v>0</v>
      </c>
      <c r="AF7" s="23">
        <f>SUMIF($AC$184:$AC$276,"=c11",$AF$184:$AF$276)</f>
        <v>0</v>
      </c>
      <c r="AG7" s="22">
        <f>SUMIF($AC$3:$AC$157,"=c11",$AG$3:$AG$157)</f>
        <v>0</v>
      </c>
      <c r="AH7" s="23"/>
      <c r="AI7" s="24"/>
    </row>
    <row r="8" spans="28:35" ht="15">
      <c r="AB8" s="20">
        <f>SUMIF($AC$3:$AC$157,"=c11o",$AB$3:$AB$157)</f>
        <v>0</v>
      </c>
      <c r="AC8" s="21"/>
      <c r="AD8" s="21" t="s">
        <v>33</v>
      </c>
      <c r="AE8" s="22">
        <f aca="true" t="shared" si="0" ref="AE8:AE14">AG8+AI8</f>
        <v>0</v>
      </c>
      <c r="AF8" s="23">
        <f>SUMIF($AC$184:$AC$276,"=c11o",$AF$184:$AF$276)</f>
        <v>0</v>
      </c>
      <c r="AG8" s="22">
        <f>SUMIF($AC$3:$AC$157,"=c11o",$AG$3:$AG$157)</f>
        <v>0</v>
      </c>
      <c r="AH8" s="23"/>
      <c r="AI8" s="24"/>
    </row>
    <row r="9" spans="28:35" ht="15">
      <c r="AB9" s="20">
        <f>SUMIF($AC$3:$AC$157,"=g11",$AB$3:$AB$157)</f>
        <v>0</v>
      </c>
      <c r="AC9" s="21"/>
      <c r="AD9" s="21" t="s">
        <v>905</v>
      </c>
      <c r="AE9" s="22">
        <f t="shared" si="0"/>
        <v>0</v>
      </c>
      <c r="AF9" s="23">
        <f>SUMIF($AC$184:$AC$276,"=G11",$AF$184:$AF$276)</f>
        <v>0</v>
      </c>
      <c r="AG9" s="22">
        <f>SUMIF($AC$3:$AC$157,"=g11",$AG$3:$AG$157)</f>
        <v>0</v>
      </c>
      <c r="AH9" s="23"/>
      <c r="AI9" s="24"/>
    </row>
    <row r="10" spans="28:35" ht="15">
      <c r="AB10" s="20">
        <f>SUMIF($AC$3:$AC$157,"=r",$AB$3:$AB$157)</f>
        <v>0</v>
      </c>
      <c r="AC10" s="21"/>
      <c r="AD10" s="21" t="s">
        <v>786</v>
      </c>
      <c r="AE10" s="22">
        <f t="shared" si="0"/>
        <v>0</v>
      </c>
      <c r="AF10" s="23">
        <f>SUMIF($AC$184:$AC$276,"=R",$AF$184:$AF$276)</f>
        <v>0</v>
      </c>
      <c r="AG10" s="22">
        <f>SUMIF($AC$3:$AC$157,"=r",$AG$3:$AG$157)</f>
        <v>0</v>
      </c>
      <c r="AH10" s="23"/>
      <c r="AI10" s="24"/>
    </row>
    <row r="11" spans="28:35" ht="15">
      <c r="AB11" s="20">
        <f>SUMIF($AC$3:$AC$157,"=c12a",$AB$3:$AB$157)</f>
        <v>17</v>
      </c>
      <c r="AC11" s="21"/>
      <c r="AD11" s="21" t="s">
        <v>759</v>
      </c>
      <c r="AE11" s="22">
        <f t="shared" si="0"/>
        <v>5702</v>
      </c>
      <c r="AF11" s="23">
        <f>SUMIF($AC$184:$AC$276,"=C12a",$AF$184:$AF$276)</f>
        <v>0</v>
      </c>
      <c r="AG11" s="22">
        <f>SUMIF(AC3,AC3,AG3)</f>
        <v>1848</v>
      </c>
      <c r="AH11" s="23">
        <f>SUMIF($AC$184:$AC$276,"=C12a",$AH$184:$AH$276)</f>
        <v>0</v>
      </c>
      <c r="AI11" s="24">
        <f>SUMIF(AC3,AC3,AI3)</f>
        <v>3854</v>
      </c>
    </row>
    <row r="12" spans="28:35" ht="15">
      <c r="AB12" s="20">
        <f>SUMIF($AC$3:$AC$157,"=c12b",$AB$3:$AB$157)</f>
        <v>0</v>
      </c>
      <c r="AC12" s="21"/>
      <c r="AD12" s="21" t="s">
        <v>38</v>
      </c>
      <c r="AE12" s="22">
        <f t="shared" si="0"/>
        <v>0</v>
      </c>
      <c r="AF12" s="23">
        <f>SUMIF($AC$184:$AC$276,"=c12b",$AF$184:$AF$276)</f>
        <v>0</v>
      </c>
      <c r="AG12" s="22">
        <f>SUMIF($AC$3:$AC$157,"=C12b",$AG$3:$AG$157)</f>
        <v>0</v>
      </c>
      <c r="AH12" s="23">
        <f>SUMIF($AC$184:$AC$276,"=c12b",$AH$184:$AH$276)</f>
        <v>0</v>
      </c>
      <c r="AI12" s="24">
        <f>SUMIF($AC$3:$AC$157,"=C12b",$AI$3:$AI$157)</f>
        <v>0</v>
      </c>
    </row>
    <row r="13" spans="28:35" ht="15">
      <c r="AB13" s="20">
        <f>SUMIF($AC$3:$AC$157,"=g12",$AB$3:$AB$157)</f>
        <v>0</v>
      </c>
      <c r="AC13" s="21"/>
      <c r="AD13" s="21" t="s">
        <v>916</v>
      </c>
      <c r="AE13" s="22">
        <f t="shared" si="0"/>
        <v>0</v>
      </c>
      <c r="AF13" s="23">
        <f>SUMIF($AC$184:$AC$276,"=G12",$AF$184:$AF$276)</f>
        <v>0</v>
      </c>
      <c r="AG13" s="22">
        <f>SUMIF($AC$3:$AC$157,"=g12",$AG$3:$AG$157)</f>
        <v>0</v>
      </c>
      <c r="AH13" s="23"/>
      <c r="AI13" s="24"/>
    </row>
    <row r="14" spans="28:35" ht="15">
      <c r="AB14" s="20">
        <f>SUMIF($AC$3:$AC$157,"=c21",$AB$3:$AB$157)</f>
        <v>0</v>
      </c>
      <c r="AC14" s="21"/>
      <c r="AD14" s="21" t="s">
        <v>798</v>
      </c>
      <c r="AE14" s="22">
        <f t="shared" si="0"/>
        <v>0</v>
      </c>
      <c r="AF14" s="23">
        <f>SUMIF($AC$184:$AC$276,"=c21",$AF$184:$AF$276)</f>
        <v>0</v>
      </c>
      <c r="AG14" s="22">
        <f>SUMIF($AC$3:$AC$157,"=c21",$AG$3:$AG$157)</f>
        <v>0</v>
      </c>
      <c r="AH14" s="23"/>
      <c r="AI14" s="24"/>
    </row>
    <row r="15" spans="28:35" ht="15">
      <c r="AB15" s="20"/>
      <c r="AC15" s="21"/>
      <c r="AD15" s="21"/>
      <c r="AE15" s="22"/>
      <c r="AF15" s="23"/>
      <c r="AG15" s="22"/>
      <c r="AH15" s="23"/>
      <c r="AI15" s="24"/>
    </row>
    <row r="16" spans="28:35" ht="15.75" thickBot="1">
      <c r="AB16" s="25">
        <f>SUM(AB7:AB14)</f>
        <v>17</v>
      </c>
      <c r="AC16" s="26"/>
      <c r="AD16" s="26" t="s">
        <v>933</v>
      </c>
      <c r="AE16" s="27">
        <f>SUM(AE7:AE14)</f>
        <v>5702</v>
      </c>
      <c r="AF16" s="28">
        <f>SUM(AF7:AF14)</f>
        <v>0</v>
      </c>
      <c r="AG16" s="27"/>
      <c r="AH16" s="27"/>
      <c r="AI16" s="29"/>
    </row>
    <row r="17" spans="28:35" ht="15">
      <c r="AB17" s="33">
        <v>2019</v>
      </c>
      <c r="AC17" s="30"/>
      <c r="AD17" s="30"/>
      <c r="AE17" s="30"/>
      <c r="AF17" s="30"/>
      <c r="AG17" s="30"/>
      <c r="AH17" s="30"/>
      <c r="AI17" s="31"/>
    </row>
    <row r="18" spans="28:35" ht="15">
      <c r="AB18" s="20">
        <f>SUMIF($AC$3:$AC$157,"=c11",$AB$3:$AB$157)</f>
        <v>0</v>
      </c>
      <c r="AC18" s="21"/>
      <c r="AD18" s="21" t="s">
        <v>24</v>
      </c>
      <c r="AE18" s="22">
        <f>AG18+AI18</f>
        <v>0</v>
      </c>
      <c r="AF18" s="23">
        <f>SUMIF($AC$184:$AC$276,"=c11",$AF$184:$AF$276)</f>
        <v>0</v>
      </c>
      <c r="AG18" s="22">
        <f aca="true" t="shared" si="1" ref="AG18:AG25">AG7*0.75</f>
        <v>0</v>
      </c>
      <c r="AH18" s="23"/>
      <c r="AI18" s="24"/>
    </row>
    <row r="19" spans="28:35" ht="15">
      <c r="AB19" s="20">
        <f>SUMIF($AC$3:$AC$157,"=c11o",$AB$3:$AB$157)</f>
        <v>0</v>
      </c>
      <c r="AC19" s="21"/>
      <c r="AD19" s="21" t="s">
        <v>33</v>
      </c>
      <c r="AE19" s="22">
        <f aca="true" t="shared" si="2" ref="AE19:AE25">AG19+AI19</f>
        <v>0</v>
      </c>
      <c r="AF19" s="23">
        <f>SUMIF($AC$184:$AC$276,"=c11o",$AF$184:$AF$276)</f>
        <v>0</v>
      </c>
      <c r="AG19" s="22">
        <f t="shared" si="1"/>
        <v>0</v>
      </c>
      <c r="AH19" s="23"/>
      <c r="AI19" s="24"/>
    </row>
    <row r="20" spans="28:35" ht="15">
      <c r="AB20" s="20">
        <f>SUMIF($AC$3:$AC$157,"=g11",$AB$3:$AB$157)</f>
        <v>0</v>
      </c>
      <c r="AC20" s="21"/>
      <c r="AD20" s="21" t="s">
        <v>905</v>
      </c>
      <c r="AE20" s="22">
        <f t="shared" si="2"/>
        <v>0</v>
      </c>
      <c r="AF20" s="23">
        <f>SUMIF($AC$184:$AC$276,"=G11",$AF$184:$AF$276)</f>
        <v>0</v>
      </c>
      <c r="AG20" s="22">
        <f t="shared" si="1"/>
        <v>0</v>
      </c>
      <c r="AH20" s="23"/>
      <c r="AI20" s="24"/>
    </row>
    <row r="21" spans="28:35" ht="15">
      <c r="AB21" s="20">
        <f>SUMIF($AC$3:$AC$157,"=r",$AB$3:$AB$157)</f>
        <v>0</v>
      </c>
      <c r="AC21" s="21"/>
      <c r="AD21" s="21" t="s">
        <v>786</v>
      </c>
      <c r="AE21" s="22">
        <f t="shared" si="2"/>
        <v>0</v>
      </c>
      <c r="AF21" s="23">
        <f>SUMIF($AC$184:$AC$276,"=R",$AF$184:$AF$276)</f>
        <v>0</v>
      </c>
      <c r="AG21" s="22">
        <f t="shared" si="1"/>
        <v>0</v>
      </c>
      <c r="AH21" s="23"/>
      <c r="AI21" s="24"/>
    </row>
    <row r="22" spans="28:35" ht="15">
      <c r="AB22" s="20">
        <f>SUMIF($AC$3:$AC$157,"=c12a",$AB$3:$AB$157)</f>
        <v>17</v>
      </c>
      <c r="AC22" s="21"/>
      <c r="AD22" s="21" t="s">
        <v>759</v>
      </c>
      <c r="AE22" s="22">
        <f t="shared" si="2"/>
        <v>4276.5</v>
      </c>
      <c r="AF22" s="23">
        <f>SUMIF($AC$184:$AC$276,"=C12a",$AF$184:$AF$276)</f>
        <v>0</v>
      </c>
      <c r="AG22" s="22">
        <f t="shared" si="1"/>
        <v>1386</v>
      </c>
      <c r="AH22" s="22">
        <f>AH11*0.75</f>
        <v>0</v>
      </c>
      <c r="AI22" s="24">
        <f>AI11*0.75</f>
        <v>2890.5</v>
      </c>
    </row>
    <row r="23" spans="28:35" ht="15">
      <c r="AB23" s="20">
        <f>SUMIF($AC$3:$AC$157,"=c12b",$AB$3:$AB$157)</f>
        <v>0</v>
      </c>
      <c r="AC23" s="21"/>
      <c r="AD23" s="21" t="s">
        <v>38</v>
      </c>
      <c r="AE23" s="22">
        <f t="shared" si="2"/>
        <v>0</v>
      </c>
      <c r="AF23" s="23">
        <f>SUMIF($AC$184:$AC$276,"=c12b",$AF$184:$AF$276)</f>
        <v>0</v>
      </c>
      <c r="AG23" s="22">
        <f t="shared" si="1"/>
        <v>0</v>
      </c>
      <c r="AH23" s="22">
        <f>AH12*0.75</f>
        <v>0</v>
      </c>
      <c r="AI23" s="24">
        <f>AI12*0.75</f>
        <v>0</v>
      </c>
    </row>
    <row r="24" spans="28:35" ht="15">
      <c r="AB24" s="20">
        <f>SUMIF($AC$3:$AC$157,"=g12",$AB$3:$AB$157)</f>
        <v>0</v>
      </c>
      <c r="AC24" s="21"/>
      <c r="AD24" s="21" t="s">
        <v>916</v>
      </c>
      <c r="AE24" s="22">
        <f t="shared" si="2"/>
        <v>0</v>
      </c>
      <c r="AF24" s="23">
        <f>SUMIF($AC$184:$AC$276,"=G12",$AF$184:$AF$276)</f>
        <v>0</v>
      </c>
      <c r="AG24" s="22">
        <f t="shared" si="1"/>
        <v>0</v>
      </c>
      <c r="AH24" s="23"/>
      <c r="AI24" s="24"/>
    </row>
    <row r="25" spans="28:35" ht="15">
      <c r="AB25" s="20">
        <f>SUMIF($AC$3:$AC$157,"=c21",$AB$3:$AB$157)</f>
        <v>0</v>
      </c>
      <c r="AC25" s="21"/>
      <c r="AD25" s="21" t="s">
        <v>798</v>
      </c>
      <c r="AE25" s="22">
        <f t="shared" si="2"/>
        <v>0</v>
      </c>
      <c r="AF25" s="23">
        <f>SUMIF($AC$184:$AC$276,"=c21",$AF$184:$AF$276)</f>
        <v>0</v>
      </c>
      <c r="AG25" s="22">
        <f t="shared" si="1"/>
        <v>0</v>
      </c>
      <c r="AH25" s="23"/>
      <c r="AI25" s="24"/>
    </row>
    <row r="26" spans="28:35" ht="15">
      <c r="AB26" s="20"/>
      <c r="AC26" s="21"/>
      <c r="AD26" s="21"/>
      <c r="AE26" s="22"/>
      <c r="AF26" s="23"/>
      <c r="AG26" s="22"/>
      <c r="AH26" s="23"/>
      <c r="AI26" s="24"/>
    </row>
    <row r="27" spans="28:35" ht="15.75" thickBot="1">
      <c r="AB27" s="25">
        <f>SUM(AB18:AB25)</f>
        <v>17</v>
      </c>
      <c r="AC27" s="26"/>
      <c r="AD27" s="26" t="s">
        <v>933</v>
      </c>
      <c r="AE27" s="27">
        <f>SUM(AE18:AE25)</f>
        <v>4276.5</v>
      </c>
      <c r="AF27" s="28">
        <f>SUM(AF18:AF25)</f>
        <v>0</v>
      </c>
      <c r="AG27" s="27"/>
      <c r="AH27" s="27"/>
      <c r="AI27" s="29"/>
    </row>
    <row r="28" spans="28:35" ht="15">
      <c r="AB28" s="33">
        <v>2020</v>
      </c>
      <c r="AC28" s="30"/>
      <c r="AD28" s="30"/>
      <c r="AE28" s="30"/>
      <c r="AF28" s="30"/>
      <c r="AG28" s="30"/>
      <c r="AH28" s="30"/>
      <c r="AI28" s="31"/>
    </row>
    <row r="29" spans="28:35" ht="15">
      <c r="AB29" s="20">
        <f>SUMIF($AC$3:$AC$157,"=c11",$AB$3:$AB$157)</f>
        <v>0</v>
      </c>
      <c r="AC29" s="21"/>
      <c r="AD29" s="21" t="s">
        <v>24</v>
      </c>
      <c r="AE29" s="22">
        <f>AG29+AI29</f>
        <v>0</v>
      </c>
      <c r="AF29" s="23">
        <f>SUMIF($AC$184:$AC$276,"=c11",$AF$184:$AF$276)</f>
        <v>0</v>
      </c>
      <c r="AG29" s="22">
        <f aca="true" t="shared" si="3" ref="AG29:AG36">AG7*0.25</f>
        <v>0</v>
      </c>
      <c r="AH29" s="23"/>
      <c r="AI29" s="24"/>
    </row>
    <row r="30" spans="28:35" ht="15">
      <c r="AB30" s="20">
        <f>SUMIF($AC$3:$AC$157,"=c11o",$AB$3:$AB$157)</f>
        <v>0</v>
      </c>
      <c r="AC30" s="21"/>
      <c r="AD30" s="21" t="s">
        <v>33</v>
      </c>
      <c r="AE30" s="22">
        <f aca="true" t="shared" si="4" ref="AE30:AE36">AG30+AI30</f>
        <v>0</v>
      </c>
      <c r="AF30" s="23">
        <f>SUMIF($AC$184:$AC$276,"=c11o",$AF$184:$AF$276)</f>
        <v>0</v>
      </c>
      <c r="AG30" s="22">
        <f t="shared" si="3"/>
        <v>0</v>
      </c>
      <c r="AH30" s="23"/>
      <c r="AI30" s="24"/>
    </row>
    <row r="31" spans="28:35" ht="15">
      <c r="AB31" s="20">
        <f>SUMIF($AC$3:$AC$157,"=g11",$AB$3:$AB$157)</f>
        <v>0</v>
      </c>
      <c r="AC31" s="21"/>
      <c r="AD31" s="21" t="s">
        <v>905</v>
      </c>
      <c r="AE31" s="22">
        <f t="shared" si="4"/>
        <v>0</v>
      </c>
      <c r="AF31" s="23">
        <f>SUMIF($AC$184:$AC$276,"=G11",$AF$184:$AF$276)</f>
        <v>0</v>
      </c>
      <c r="AG31" s="22">
        <f t="shared" si="3"/>
        <v>0</v>
      </c>
      <c r="AH31" s="23"/>
      <c r="AI31" s="24"/>
    </row>
    <row r="32" spans="28:35" ht="15">
      <c r="AB32" s="20">
        <f>SUMIF($AC$3:$AC$157,"=r",$AB$3:$AB$157)</f>
        <v>0</v>
      </c>
      <c r="AC32" s="21"/>
      <c r="AD32" s="21" t="s">
        <v>786</v>
      </c>
      <c r="AE32" s="22">
        <f t="shared" si="4"/>
        <v>0</v>
      </c>
      <c r="AF32" s="23">
        <f>SUMIF($AC$184:$AC$276,"=R",$AF$184:$AF$276)</f>
        <v>0</v>
      </c>
      <c r="AG32" s="22">
        <f t="shared" si="3"/>
        <v>0</v>
      </c>
      <c r="AH32" s="23"/>
      <c r="AI32" s="24"/>
    </row>
    <row r="33" spans="28:35" ht="15">
      <c r="AB33" s="20">
        <f>SUMIF($AC$3:$AC$157,"=c12a",$AB$3:$AB$157)</f>
        <v>17</v>
      </c>
      <c r="AC33" s="21"/>
      <c r="AD33" s="21" t="s">
        <v>759</v>
      </c>
      <c r="AE33" s="22">
        <f t="shared" si="4"/>
        <v>1425.5</v>
      </c>
      <c r="AF33" s="23">
        <f>SUMIF($AC$184:$AC$276,"=C12a",$AF$184:$AF$276)</f>
        <v>0</v>
      </c>
      <c r="AG33" s="22">
        <f t="shared" si="3"/>
        <v>462</v>
      </c>
      <c r="AH33" s="22"/>
      <c r="AI33" s="24">
        <f>AI11*0.25</f>
        <v>963.5</v>
      </c>
    </row>
    <row r="34" spans="28:35" ht="15">
      <c r="AB34" s="20">
        <f>SUMIF($AC$3:$AC$157,"=c12b",$AB$3:$AB$157)</f>
        <v>0</v>
      </c>
      <c r="AC34" s="21"/>
      <c r="AD34" s="21" t="s">
        <v>38</v>
      </c>
      <c r="AE34" s="22">
        <f t="shared" si="4"/>
        <v>0</v>
      </c>
      <c r="AF34" s="23">
        <f>SUMIF($AC$184:$AC$276,"=c12b",$AF$184:$AF$276)</f>
        <v>0</v>
      </c>
      <c r="AG34" s="22">
        <f t="shared" si="3"/>
        <v>0</v>
      </c>
      <c r="AH34" s="22"/>
      <c r="AI34" s="24">
        <f>AI12*0.25</f>
        <v>0</v>
      </c>
    </row>
    <row r="35" spans="28:35" ht="15">
      <c r="AB35" s="20">
        <f>SUMIF($AC$3:$AC$157,"=g12",$AB$3:$AB$157)</f>
        <v>0</v>
      </c>
      <c r="AC35" s="21"/>
      <c r="AD35" s="21" t="s">
        <v>916</v>
      </c>
      <c r="AE35" s="22">
        <f t="shared" si="4"/>
        <v>0</v>
      </c>
      <c r="AF35" s="23">
        <f>SUMIF($AC$184:$AC$276,"=G12",$AF$184:$AF$276)</f>
        <v>0</v>
      </c>
      <c r="AG35" s="22">
        <f t="shared" si="3"/>
        <v>0</v>
      </c>
      <c r="AH35" s="23"/>
      <c r="AI35" s="24"/>
    </row>
    <row r="36" spans="28:35" ht="15">
      <c r="AB36" s="20">
        <f>SUMIF($AC$3:$AC$157,"=c21",$AB$3:$AB$157)</f>
        <v>0</v>
      </c>
      <c r="AC36" s="21"/>
      <c r="AD36" s="21" t="s">
        <v>798</v>
      </c>
      <c r="AE36" s="22">
        <f t="shared" si="4"/>
        <v>0</v>
      </c>
      <c r="AF36" s="23">
        <f>SUMIF($AC$184:$AC$276,"=c21",$AF$184:$AF$276)</f>
        <v>0</v>
      </c>
      <c r="AG36" s="22">
        <f t="shared" si="3"/>
        <v>0</v>
      </c>
      <c r="AH36" s="23"/>
      <c r="AI36" s="24"/>
    </row>
    <row r="37" spans="28:35" ht="15">
      <c r="AB37" s="20"/>
      <c r="AC37" s="21"/>
      <c r="AD37" s="21"/>
      <c r="AE37" s="22"/>
      <c r="AF37" s="23"/>
      <c r="AG37" s="22"/>
      <c r="AH37" s="23"/>
      <c r="AI37" s="24"/>
    </row>
    <row r="38" spans="28:35" ht="15.75" thickBot="1">
      <c r="AB38" s="25">
        <f>SUM(AB29:AB36)</f>
        <v>17</v>
      </c>
      <c r="AC38" s="26"/>
      <c r="AD38" s="26" t="s">
        <v>933</v>
      </c>
      <c r="AE38" s="27">
        <f>SUM(AE29:AE36)</f>
        <v>1425.5</v>
      </c>
      <c r="AF38" s="28">
        <f>SUM(AF29:AF36)</f>
        <v>0</v>
      </c>
      <c r="AG38" s="27"/>
      <c r="AH38" s="27"/>
      <c r="AI38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5"/>
  <sheetViews>
    <sheetView zoomScalePageLayoutView="0" workbookViewId="0" topLeftCell="T145">
      <selection activeCell="AI178" sqref="AI178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9.28125" style="0" customWidth="1"/>
    <col min="34" max="34" width="6.7109375" style="0" customWidth="1"/>
    <col min="35" max="35" width="7.42187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ht="15">
      <c r="A3">
        <v>7</v>
      </c>
      <c r="B3">
        <v>8321961078</v>
      </c>
      <c r="C3" t="s">
        <v>32</v>
      </c>
      <c r="D3">
        <v>70000171</v>
      </c>
      <c r="E3">
        <v>46</v>
      </c>
      <c r="F3" s="10" t="s">
        <v>25</v>
      </c>
      <c r="G3" t="s">
        <v>26</v>
      </c>
      <c r="H3" t="s">
        <v>27</v>
      </c>
      <c r="I3">
        <v>1</v>
      </c>
      <c r="K3" t="s">
        <v>28</v>
      </c>
      <c r="L3" t="s">
        <v>26</v>
      </c>
      <c r="Q3" t="s">
        <v>29</v>
      </c>
      <c r="S3" t="s">
        <v>34</v>
      </c>
      <c r="T3" s="4" t="s">
        <v>26</v>
      </c>
      <c r="U3" s="4" t="s">
        <v>35</v>
      </c>
      <c r="V3" s="4"/>
      <c r="W3" s="4"/>
      <c r="X3" s="4" t="s">
        <v>28</v>
      </c>
      <c r="Y3" s="4" t="s">
        <v>26</v>
      </c>
      <c r="Z3" s="4">
        <v>90012330</v>
      </c>
      <c r="AA3" s="4" t="s">
        <v>36</v>
      </c>
      <c r="AB3" s="4">
        <v>6</v>
      </c>
      <c r="AC3" s="4" t="s">
        <v>33</v>
      </c>
      <c r="AD3" s="6">
        <v>25959</v>
      </c>
      <c r="AE3" s="5">
        <f aca="true" t="shared" si="0" ref="AE3:AE34">AG3+AI3</f>
        <v>20767</v>
      </c>
      <c r="AF3" s="6">
        <v>25959</v>
      </c>
      <c r="AG3" s="5">
        <f aca="true" t="shared" si="1" ref="AG3:AG34">INT(AF3*0.8)</f>
        <v>20767</v>
      </c>
      <c r="AH3" s="6">
        <v>0</v>
      </c>
      <c r="AI3" s="5">
        <f aca="true" t="shared" si="2" ref="AI3:AI34">INT(AH3*0.8)</f>
        <v>0</v>
      </c>
      <c r="AJ3" s="2">
        <v>0</v>
      </c>
    </row>
    <row r="4" spans="1:36" ht="15">
      <c r="A4">
        <v>7</v>
      </c>
      <c r="B4">
        <v>8321961078</v>
      </c>
      <c r="C4" t="s">
        <v>37</v>
      </c>
      <c r="D4">
        <v>70000171</v>
      </c>
      <c r="E4">
        <v>47</v>
      </c>
      <c r="F4" s="10" t="s">
        <v>25</v>
      </c>
      <c r="G4" t="s">
        <v>26</v>
      </c>
      <c r="H4" t="s">
        <v>27</v>
      </c>
      <c r="I4">
        <v>1</v>
      </c>
      <c r="K4" t="s">
        <v>28</v>
      </c>
      <c r="L4" t="s">
        <v>26</v>
      </c>
      <c r="Q4" t="s">
        <v>29</v>
      </c>
      <c r="S4" t="s">
        <v>39</v>
      </c>
      <c r="T4" s="4" t="s">
        <v>26</v>
      </c>
      <c r="U4" s="4" t="s">
        <v>35</v>
      </c>
      <c r="V4" s="4"/>
      <c r="W4" s="4"/>
      <c r="X4" s="4" t="s">
        <v>28</v>
      </c>
      <c r="Y4" s="4" t="s">
        <v>26</v>
      </c>
      <c r="Z4" s="4">
        <v>119135</v>
      </c>
      <c r="AA4" s="4" t="s">
        <v>40</v>
      </c>
      <c r="AB4" s="4">
        <v>3</v>
      </c>
      <c r="AC4" s="4" t="s">
        <v>38</v>
      </c>
      <c r="AD4" s="6">
        <v>9801</v>
      </c>
      <c r="AE4" s="5">
        <f t="shared" si="0"/>
        <v>7840</v>
      </c>
      <c r="AF4" s="6">
        <v>3390</v>
      </c>
      <c r="AG4" s="5">
        <f t="shared" si="1"/>
        <v>2712</v>
      </c>
      <c r="AH4" s="6">
        <v>6411</v>
      </c>
      <c r="AI4" s="5">
        <f t="shared" si="2"/>
        <v>5128</v>
      </c>
      <c r="AJ4" s="2">
        <v>0</v>
      </c>
    </row>
    <row r="5" spans="1:36" ht="15">
      <c r="A5">
        <v>7</v>
      </c>
      <c r="B5">
        <v>8321961078</v>
      </c>
      <c r="C5" t="s">
        <v>41</v>
      </c>
      <c r="D5">
        <v>70000171</v>
      </c>
      <c r="E5">
        <v>48</v>
      </c>
      <c r="F5" s="10" t="s">
        <v>25</v>
      </c>
      <c r="G5" t="s">
        <v>26</v>
      </c>
      <c r="H5" t="s">
        <v>27</v>
      </c>
      <c r="I5">
        <v>1</v>
      </c>
      <c r="K5" t="s">
        <v>28</v>
      </c>
      <c r="L5" t="s">
        <v>26</v>
      </c>
      <c r="Q5" t="s">
        <v>29</v>
      </c>
      <c r="S5" t="s">
        <v>42</v>
      </c>
      <c r="T5" s="4" t="s">
        <v>26</v>
      </c>
      <c r="U5" s="4" t="s">
        <v>43</v>
      </c>
      <c r="V5" s="4"/>
      <c r="W5" s="4"/>
      <c r="X5" s="4" t="s">
        <v>28</v>
      </c>
      <c r="Y5" s="4" t="s">
        <v>26</v>
      </c>
      <c r="Z5" s="4">
        <v>7197057</v>
      </c>
      <c r="AA5" s="4" t="s">
        <v>44</v>
      </c>
      <c r="AB5" s="4">
        <v>9</v>
      </c>
      <c r="AC5" s="4" t="s">
        <v>33</v>
      </c>
      <c r="AD5" s="6">
        <v>31553</v>
      </c>
      <c r="AE5" s="5">
        <f t="shared" si="0"/>
        <v>25242</v>
      </c>
      <c r="AF5" s="6">
        <v>31553</v>
      </c>
      <c r="AG5" s="5">
        <f t="shared" si="1"/>
        <v>25242</v>
      </c>
      <c r="AH5" s="6">
        <v>0</v>
      </c>
      <c r="AI5" s="5">
        <f t="shared" si="2"/>
        <v>0</v>
      </c>
      <c r="AJ5" s="2">
        <v>0</v>
      </c>
    </row>
    <row r="6" spans="1:36" ht="15">
      <c r="A6">
        <v>7</v>
      </c>
      <c r="B6">
        <v>8321961078</v>
      </c>
      <c r="C6" t="s">
        <v>45</v>
      </c>
      <c r="D6">
        <v>70000171</v>
      </c>
      <c r="E6">
        <v>49</v>
      </c>
      <c r="F6" s="10" t="s">
        <v>25</v>
      </c>
      <c r="G6" t="s">
        <v>26</v>
      </c>
      <c r="H6" t="s">
        <v>27</v>
      </c>
      <c r="I6">
        <v>1</v>
      </c>
      <c r="K6" t="s">
        <v>28</v>
      </c>
      <c r="L6" t="s">
        <v>26</v>
      </c>
      <c r="Q6" t="s">
        <v>29</v>
      </c>
      <c r="S6" t="s">
        <v>46</v>
      </c>
      <c r="T6" s="4" t="s">
        <v>26</v>
      </c>
      <c r="U6" s="4" t="s">
        <v>47</v>
      </c>
      <c r="V6" s="4"/>
      <c r="W6" s="4"/>
      <c r="X6" s="4" t="s">
        <v>28</v>
      </c>
      <c r="Y6" s="4" t="s">
        <v>26</v>
      </c>
      <c r="Z6" s="4">
        <v>137928</v>
      </c>
      <c r="AA6" s="4" t="s">
        <v>48</v>
      </c>
      <c r="AB6" s="4">
        <v>3</v>
      </c>
      <c r="AC6" s="4" t="s">
        <v>33</v>
      </c>
      <c r="AD6" s="6">
        <v>12348</v>
      </c>
      <c r="AE6" s="5">
        <f t="shared" si="0"/>
        <v>9878</v>
      </c>
      <c r="AF6" s="6">
        <v>12348</v>
      </c>
      <c r="AG6" s="5">
        <f t="shared" si="1"/>
        <v>9878</v>
      </c>
      <c r="AH6" s="6">
        <v>0</v>
      </c>
      <c r="AI6" s="5">
        <f t="shared" si="2"/>
        <v>0</v>
      </c>
      <c r="AJ6" s="2">
        <v>0</v>
      </c>
    </row>
    <row r="7" spans="1:36" ht="15">
      <c r="A7">
        <v>7</v>
      </c>
      <c r="B7">
        <v>8321961078</v>
      </c>
      <c r="C7" t="s">
        <v>49</v>
      </c>
      <c r="D7">
        <v>70000171</v>
      </c>
      <c r="E7">
        <v>51</v>
      </c>
      <c r="F7" s="10" t="s">
        <v>25</v>
      </c>
      <c r="G7" t="s">
        <v>26</v>
      </c>
      <c r="H7" t="s">
        <v>27</v>
      </c>
      <c r="I7">
        <v>1</v>
      </c>
      <c r="K7" t="s">
        <v>28</v>
      </c>
      <c r="L7" t="s">
        <v>26</v>
      </c>
      <c r="Q7" t="s">
        <v>29</v>
      </c>
      <c r="S7" t="s">
        <v>50</v>
      </c>
      <c r="T7" s="4" t="s">
        <v>26</v>
      </c>
      <c r="U7" s="4" t="s">
        <v>51</v>
      </c>
      <c r="V7" s="4"/>
      <c r="W7" s="4"/>
      <c r="X7" s="4" t="s">
        <v>28</v>
      </c>
      <c r="Y7" s="4" t="s">
        <v>26</v>
      </c>
      <c r="Z7" s="4">
        <v>90404903</v>
      </c>
      <c r="AA7" s="4" t="s">
        <v>52</v>
      </c>
      <c r="AB7" s="4">
        <v>5</v>
      </c>
      <c r="AC7" s="4" t="s">
        <v>33</v>
      </c>
      <c r="AD7" s="6">
        <v>17036</v>
      </c>
      <c r="AE7" s="5">
        <f t="shared" si="0"/>
        <v>13628</v>
      </c>
      <c r="AF7" s="6">
        <v>17036</v>
      </c>
      <c r="AG7" s="5">
        <f t="shared" si="1"/>
        <v>13628</v>
      </c>
      <c r="AH7" s="6">
        <v>0</v>
      </c>
      <c r="AI7" s="5">
        <f t="shared" si="2"/>
        <v>0</v>
      </c>
      <c r="AJ7" s="2">
        <v>0</v>
      </c>
    </row>
    <row r="8" spans="1:36" ht="15">
      <c r="A8">
        <v>7</v>
      </c>
      <c r="B8">
        <v>8321961078</v>
      </c>
      <c r="C8" t="s">
        <v>53</v>
      </c>
      <c r="D8">
        <v>70000171</v>
      </c>
      <c r="E8">
        <v>52</v>
      </c>
      <c r="F8" s="10" t="s">
        <v>25</v>
      </c>
      <c r="G8" t="s">
        <v>26</v>
      </c>
      <c r="H8" t="s">
        <v>27</v>
      </c>
      <c r="I8">
        <v>1</v>
      </c>
      <c r="K8" t="s">
        <v>28</v>
      </c>
      <c r="L8" t="s">
        <v>26</v>
      </c>
      <c r="Q8" t="s">
        <v>29</v>
      </c>
      <c r="S8" t="s">
        <v>54</v>
      </c>
      <c r="T8" s="4" t="s">
        <v>26</v>
      </c>
      <c r="U8" s="4" t="s">
        <v>55</v>
      </c>
      <c r="V8" s="4"/>
      <c r="W8" s="4"/>
      <c r="X8" s="4" t="s">
        <v>28</v>
      </c>
      <c r="Y8" s="4" t="s">
        <v>26</v>
      </c>
      <c r="Z8" s="4">
        <v>166790</v>
      </c>
      <c r="AA8" s="4" t="s">
        <v>56</v>
      </c>
      <c r="AB8" s="4">
        <v>3</v>
      </c>
      <c r="AC8" s="4" t="s">
        <v>38</v>
      </c>
      <c r="AD8" s="6">
        <v>13678</v>
      </c>
      <c r="AE8" s="5">
        <f t="shared" si="0"/>
        <v>10941</v>
      </c>
      <c r="AF8" s="6">
        <v>4526</v>
      </c>
      <c r="AG8" s="5">
        <f t="shared" si="1"/>
        <v>3620</v>
      </c>
      <c r="AH8" s="6">
        <v>9152</v>
      </c>
      <c r="AI8" s="5">
        <f t="shared" si="2"/>
        <v>7321</v>
      </c>
      <c r="AJ8" s="2">
        <v>0</v>
      </c>
    </row>
    <row r="9" spans="1:36" ht="15">
      <c r="A9">
        <v>7</v>
      </c>
      <c r="B9">
        <v>8321961078</v>
      </c>
      <c r="C9" t="s">
        <v>57</v>
      </c>
      <c r="D9">
        <v>70000171</v>
      </c>
      <c r="E9">
        <v>53</v>
      </c>
      <c r="F9" s="10" t="s">
        <v>25</v>
      </c>
      <c r="G9" t="s">
        <v>26</v>
      </c>
      <c r="H9" t="s">
        <v>27</v>
      </c>
      <c r="I9">
        <v>1</v>
      </c>
      <c r="K9" t="s">
        <v>28</v>
      </c>
      <c r="L9" t="s">
        <v>26</v>
      </c>
      <c r="Q9" t="s">
        <v>29</v>
      </c>
      <c r="S9" t="s">
        <v>58</v>
      </c>
      <c r="T9" s="4" t="s">
        <v>26</v>
      </c>
      <c r="U9" s="4" t="s">
        <v>59</v>
      </c>
      <c r="V9" s="4"/>
      <c r="W9" s="4"/>
      <c r="X9" s="4" t="s">
        <v>28</v>
      </c>
      <c r="Y9" s="4" t="s">
        <v>26</v>
      </c>
      <c r="Z9" s="4">
        <v>83151973</v>
      </c>
      <c r="AA9" s="4" t="s">
        <v>60</v>
      </c>
      <c r="AB9" s="4">
        <v>4</v>
      </c>
      <c r="AC9" s="4" t="s">
        <v>33</v>
      </c>
      <c r="AD9" s="6">
        <v>19848</v>
      </c>
      <c r="AE9" s="5">
        <f t="shared" si="0"/>
        <v>15878</v>
      </c>
      <c r="AF9" s="6">
        <v>19848</v>
      </c>
      <c r="AG9" s="5">
        <f t="shared" si="1"/>
        <v>15878</v>
      </c>
      <c r="AH9" s="6">
        <v>0</v>
      </c>
      <c r="AI9" s="5">
        <f t="shared" si="2"/>
        <v>0</v>
      </c>
      <c r="AJ9" s="2">
        <v>0</v>
      </c>
    </row>
    <row r="10" spans="1:36" ht="15">
      <c r="A10">
        <v>7</v>
      </c>
      <c r="B10">
        <v>8321961078</v>
      </c>
      <c r="C10" t="s">
        <v>61</v>
      </c>
      <c r="D10">
        <v>70000171</v>
      </c>
      <c r="E10">
        <v>54</v>
      </c>
      <c r="F10" s="10" t="s">
        <v>25</v>
      </c>
      <c r="G10" t="s">
        <v>26</v>
      </c>
      <c r="H10" t="s">
        <v>27</v>
      </c>
      <c r="I10">
        <v>1</v>
      </c>
      <c r="K10" t="s">
        <v>28</v>
      </c>
      <c r="L10" t="s">
        <v>26</v>
      </c>
      <c r="Q10" t="s">
        <v>29</v>
      </c>
      <c r="S10" t="s">
        <v>62</v>
      </c>
      <c r="T10" s="4" t="s">
        <v>26</v>
      </c>
      <c r="U10" s="4" t="s">
        <v>63</v>
      </c>
      <c r="V10" s="4"/>
      <c r="W10" s="4"/>
      <c r="X10" s="4" t="s">
        <v>28</v>
      </c>
      <c r="Y10" s="4" t="s">
        <v>26</v>
      </c>
      <c r="Z10" s="4">
        <v>119714</v>
      </c>
      <c r="AA10" s="4" t="s">
        <v>64</v>
      </c>
      <c r="AB10" s="4">
        <v>2</v>
      </c>
      <c r="AC10" s="4" t="s">
        <v>33</v>
      </c>
      <c r="AD10" s="6">
        <v>9533</v>
      </c>
      <c r="AE10" s="5">
        <f t="shared" si="0"/>
        <v>7626</v>
      </c>
      <c r="AF10" s="6">
        <v>9533</v>
      </c>
      <c r="AG10" s="5">
        <f t="shared" si="1"/>
        <v>7626</v>
      </c>
      <c r="AH10" s="6">
        <v>0</v>
      </c>
      <c r="AI10" s="5">
        <f t="shared" si="2"/>
        <v>0</v>
      </c>
      <c r="AJ10" s="2">
        <v>0</v>
      </c>
    </row>
    <row r="11" spans="1:36" ht="15">
      <c r="A11">
        <v>7</v>
      </c>
      <c r="B11">
        <v>8321961078</v>
      </c>
      <c r="C11" t="s">
        <v>65</v>
      </c>
      <c r="D11">
        <v>70000171</v>
      </c>
      <c r="E11">
        <v>55</v>
      </c>
      <c r="F11" s="10" t="s">
        <v>25</v>
      </c>
      <c r="G11" t="s">
        <v>26</v>
      </c>
      <c r="H11" t="s">
        <v>27</v>
      </c>
      <c r="I11">
        <v>1</v>
      </c>
      <c r="K11" t="s">
        <v>28</v>
      </c>
      <c r="L11" t="s">
        <v>26</v>
      </c>
      <c r="Q11" t="s">
        <v>29</v>
      </c>
      <c r="S11" t="s">
        <v>66</v>
      </c>
      <c r="T11" s="4" t="s">
        <v>26</v>
      </c>
      <c r="U11" s="4" t="s">
        <v>63</v>
      </c>
      <c r="V11" s="4">
        <v>1</v>
      </c>
      <c r="W11" s="4"/>
      <c r="X11" s="4" t="s">
        <v>28</v>
      </c>
      <c r="Y11" s="4" t="s">
        <v>26</v>
      </c>
      <c r="Z11" s="4">
        <v>137926</v>
      </c>
      <c r="AA11" s="4" t="s">
        <v>67</v>
      </c>
      <c r="AB11" s="4">
        <v>6</v>
      </c>
      <c r="AC11" s="4" t="s">
        <v>33</v>
      </c>
      <c r="AD11" s="6">
        <v>20428</v>
      </c>
      <c r="AE11" s="5">
        <f t="shared" si="0"/>
        <v>16342</v>
      </c>
      <c r="AF11" s="6">
        <v>20428</v>
      </c>
      <c r="AG11" s="5">
        <f t="shared" si="1"/>
        <v>16342</v>
      </c>
      <c r="AH11" s="6">
        <v>0</v>
      </c>
      <c r="AI11" s="5">
        <f t="shared" si="2"/>
        <v>0</v>
      </c>
      <c r="AJ11" s="2">
        <v>0</v>
      </c>
    </row>
    <row r="12" spans="1:36" ht="15">
      <c r="A12">
        <v>7</v>
      </c>
      <c r="B12">
        <v>8321961078</v>
      </c>
      <c r="C12" t="s">
        <v>68</v>
      </c>
      <c r="D12">
        <v>70000171</v>
      </c>
      <c r="E12">
        <v>56</v>
      </c>
      <c r="F12" s="10" t="s">
        <v>25</v>
      </c>
      <c r="G12" t="s">
        <v>26</v>
      </c>
      <c r="H12" t="s">
        <v>27</v>
      </c>
      <c r="I12">
        <v>1</v>
      </c>
      <c r="K12" t="s">
        <v>28</v>
      </c>
      <c r="L12" t="s">
        <v>26</v>
      </c>
      <c r="Q12" t="s">
        <v>29</v>
      </c>
      <c r="S12" t="s">
        <v>69</v>
      </c>
      <c r="T12" s="4" t="s">
        <v>26</v>
      </c>
      <c r="U12" s="4" t="s">
        <v>70</v>
      </c>
      <c r="V12" s="4"/>
      <c r="W12" s="4"/>
      <c r="X12" s="4" t="s">
        <v>28</v>
      </c>
      <c r="Y12" s="4" t="s">
        <v>26</v>
      </c>
      <c r="Z12" s="4">
        <v>83203365</v>
      </c>
      <c r="AA12" s="4" t="s">
        <v>71</v>
      </c>
      <c r="AB12" s="4">
        <v>11</v>
      </c>
      <c r="AC12" s="4" t="s">
        <v>33</v>
      </c>
      <c r="AD12" s="6">
        <v>17418</v>
      </c>
      <c r="AE12" s="5">
        <f t="shared" si="0"/>
        <v>13934</v>
      </c>
      <c r="AF12" s="6">
        <v>17418</v>
      </c>
      <c r="AG12" s="5">
        <f t="shared" si="1"/>
        <v>13934</v>
      </c>
      <c r="AH12" s="6">
        <v>0</v>
      </c>
      <c r="AI12" s="5">
        <f t="shared" si="2"/>
        <v>0</v>
      </c>
      <c r="AJ12" s="2">
        <v>0</v>
      </c>
    </row>
    <row r="13" spans="1:36" ht="15">
      <c r="A13">
        <v>7</v>
      </c>
      <c r="B13">
        <v>8321961078</v>
      </c>
      <c r="C13" t="s">
        <v>72</v>
      </c>
      <c r="D13">
        <v>70000171</v>
      </c>
      <c r="E13">
        <v>57</v>
      </c>
      <c r="F13" s="10" t="s">
        <v>25</v>
      </c>
      <c r="G13" t="s">
        <v>26</v>
      </c>
      <c r="H13" t="s">
        <v>27</v>
      </c>
      <c r="I13">
        <v>1</v>
      </c>
      <c r="K13" t="s">
        <v>28</v>
      </c>
      <c r="L13" t="s">
        <v>26</v>
      </c>
      <c r="Q13" t="s">
        <v>29</v>
      </c>
      <c r="S13" t="s">
        <v>73</v>
      </c>
      <c r="T13" s="4" t="s">
        <v>26</v>
      </c>
      <c r="U13" s="4" t="s">
        <v>74</v>
      </c>
      <c r="V13" s="4"/>
      <c r="W13" s="4"/>
      <c r="X13" s="4" t="s">
        <v>28</v>
      </c>
      <c r="Y13" s="4" t="s">
        <v>26</v>
      </c>
      <c r="Z13" s="4">
        <v>90013754</v>
      </c>
      <c r="AA13" s="4" t="s">
        <v>75</v>
      </c>
      <c r="AB13" s="4">
        <v>6</v>
      </c>
      <c r="AC13" s="4" t="s">
        <v>33</v>
      </c>
      <c r="AD13" s="6">
        <v>26028</v>
      </c>
      <c r="AE13" s="5">
        <f t="shared" si="0"/>
        <v>20822</v>
      </c>
      <c r="AF13" s="6">
        <v>26028</v>
      </c>
      <c r="AG13" s="5">
        <f t="shared" si="1"/>
        <v>20822</v>
      </c>
      <c r="AH13" s="6">
        <v>0</v>
      </c>
      <c r="AI13" s="5">
        <f t="shared" si="2"/>
        <v>0</v>
      </c>
      <c r="AJ13" s="2">
        <v>0</v>
      </c>
    </row>
    <row r="14" spans="1:36" ht="15">
      <c r="A14">
        <v>7</v>
      </c>
      <c r="B14">
        <v>8321961078</v>
      </c>
      <c r="C14" t="s">
        <v>76</v>
      </c>
      <c r="D14">
        <v>70000171</v>
      </c>
      <c r="E14">
        <v>58</v>
      </c>
      <c r="F14" s="10" t="s">
        <v>25</v>
      </c>
      <c r="G14" t="s">
        <v>26</v>
      </c>
      <c r="H14" t="s">
        <v>27</v>
      </c>
      <c r="I14">
        <v>1</v>
      </c>
      <c r="K14" t="s">
        <v>28</v>
      </c>
      <c r="L14" t="s">
        <v>26</v>
      </c>
      <c r="Q14" t="s">
        <v>29</v>
      </c>
      <c r="S14" t="s">
        <v>77</v>
      </c>
      <c r="T14" s="4" t="s">
        <v>26</v>
      </c>
      <c r="U14" s="4" t="s">
        <v>74</v>
      </c>
      <c r="V14" s="4"/>
      <c r="W14" s="4"/>
      <c r="X14" s="4" t="s">
        <v>28</v>
      </c>
      <c r="Y14" s="4" t="s">
        <v>26</v>
      </c>
      <c r="Z14" s="4">
        <v>7364243</v>
      </c>
      <c r="AA14" s="4" t="s">
        <v>78</v>
      </c>
      <c r="AB14" s="4">
        <v>4</v>
      </c>
      <c r="AC14" s="4" t="s">
        <v>33</v>
      </c>
      <c r="AD14" s="6">
        <v>15321</v>
      </c>
      <c r="AE14" s="5">
        <f t="shared" si="0"/>
        <v>12256</v>
      </c>
      <c r="AF14" s="6">
        <v>15321</v>
      </c>
      <c r="AG14" s="5">
        <f t="shared" si="1"/>
        <v>12256</v>
      </c>
      <c r="AH14" s="6">
        <v>0</v>
      </c>
      <c r="AI14" s="5">
        <f t="shared" si="2"/>
        <v>0</v>
      </c>
      <c r="AJ14" s="2">
        <v>0</v>
      </c>
    </row>
    <row r="15" spans="1:36" ht="15">
      <c r="A15">
        <v>7</v>
      </c>
      <c r="B15">
        <v>8321961078</v>
      </c>
      <c r="C15" t="s">
        <v>79</v>
      </c>
      <c r="D15">
        <v>70000171</v>
      </c>
      <c r="E15">
        <v>60</v>
      </c>
      <c r="F15" s="10" t="s">
        <v>25</v>
      </c>
      <c r="G15" t="s">
        <v>26</v>
      </c>
      <c r="H15" t="s">
        <v>27</v>
      </c>
      <c r="I15">
        <v>1</v>
      </c>
      <c r="K15" t="s">
        <v>28</v>
      </c>
      <c r="L15" t="s">
        <v>26</v>
      </c>
      <c r="Q15" t="s">
        <v>29</v>
      </c>
      <c r="S15" t="s">
        <v>80</v>
      </c>
      <c r="T15" s="4" t="s">
        <v>26</v>
      </c>
      <c r="U15" s="4" t="s">
        <v>81</v>
      </c>
      <c r="V15" s="4"/>
      <c r="W15" s="4"/>
      <c r="X15" s="4" t="s">
        <v>28</v>
      </c>
      <c r="Y15" s="4" t="s">
        <v>26</v>
      </c>
      <c r="Z15" s="4">
        <v>202066</v>
      </c>
      <c r="AA15" s="4" t="s">
        <v>82</v>
      </c>
      <c r="AB15" s="4">
        <v>4</v>
      </c>
      <c r="AC15" s="4" t="s">
        <v>33</v>
      </c>
      <c r="AD15" s="6">
        <v>11932</v>
      </c>
      <c r="AE15" s="5">
        <f t="shared" si="0"/>
        <v>9545</v>
      </c>
      <c r="AF15" s="6">
        <v>11932</v>
      </c>
      <c r="AG15" s="5">
        <f t="shared" si="1"/>
        <v>9545</v>
      </c>
      <c r="AH15" s="6">
        <v>0</v>
      </c>
      <c r="AI15" s="5">
        <f t="shared" si="2"/>
        <v>0</v>
      </c>
      <c r="AJ15" s="2">
        <v>0</v>
      </c>
    </row>
    <row r="16" spans="1:36" ht="15">
      <c r="A16">
        <v>7</v>
      </c>
      <c r="B16">
        <v>8321961078</v>
      </c>
      <c r="C16" t="s">
        <v>83</v>
      </c>
      <c r="D16">
        <v>70000171</v>
      </c>
      <c r="E16">
        <v>61</v>
      </c>
      <c r="F16" s="10" t="s">
        <v>25</v>
      </c>
      <c r="G16" t="s">
        <v>26</v>
      </c>
      <c r="H16" t="s">
        <v>27</v>
      </c>
      <c r="I16">
        <v>1</v>
      </c>
      <c r="K16" t="s">
        <v>28</v>
      </c>
      <c r="L16" t="s">
        <v>26</v>
      </c>
      <c r="Q16" t="s">
        <v>29</v>
      </c>
      <c r="S16" t="s">
        <v>84</v>
      </c>
      <c r="T16" s="4" t="s">
        <v>26</v>
      </c>
      <c r="U16" s="4" t="s">
        <v>85</v>
      </c>
      <c r="V16" s="4"/>
      <c r="W16" s="4"/>
      <c r="X16" s="4" t="s">
        <v>28</v>
      </c>
      <c r="Y16" s="4" t="s">
        <v>26</v>
      </c>
      <c r="Z16" s="4">
        <v>90012296</v>
      </c>
      <c r="AA16" s="4" t="s">
        <v>86</v>
      </c>
      <c r="AB16" s="4">
        <v>4</v>
      </c>
      <c r="AC16" s="4" t="s">
        <v>33</v>
      </c>
      <c r="AD16" s="6">
        <v>8832</v>
      </c>
      <c r="AE16" s="5">
        <f t="shared" si="0"/>
        <v>7065</v>
      </c>
      <c r="AF16" s="6">
        <v>8832</v>
      </c>
      <c r="AG16" s="5">
        <f t="shared" si="1"/>
        <v>7065</v>
      </c>
      <c r="AH16" s="6">
        <v>0</v>
      </c>
      <c r="AI16" s="5">
        <f t="shared" si="2"/>
        <v>0</v>
      </c>
      <c r="AJ16" s="2">
        <v>0</v>
      </c>
    </row>
    <row r="17" spans="1:36" ht="15">
      <c r="A17">
        <v>7</v>
      </c>
      <c r="B17">
        <v>8321961078</v>
      </c>
      <c r="C17" t="s">
        <v>87</v>
      </c>
      <c r="D17">
        <v>70000171</v>
      </c>
      <c r="E17">
        <v>62</v>
      </c>
      <c r="F17" s="10" t="s">
        <v>25</v>
      </c>
      <c r="G17" t="s">
        <v>26</v>
      </c>
      <c r="H17" t="s">
        <v>27</v>
      </c>
      <c r="I17">
        <v>1</v>
      </c>
      <c r="K17" t="s">
        <v>28</v>
      </c>
      <c r="L17" t="s">
        <v>26</v>
      </c>
      <c r="Q17" t="s">
        <v>29</v>
      </c>
      <c r="S17" t="s">
        <v>88</v>
      </c>
      <c r="T17" s="4" t="s">
        <v>26</v>
      </c>
      <c r="U17" s="4" t="s">
        <v>89</v>
      </c>
      <c r="V17" s="4"/>
      <c r="W17" s="4"/>
      <c r="X17" s="4" t="s">
        <v>28</v>
      </c>
      <c r="Y17" s="4" t="s">
        <v>26</v>
      </c>
      <c r="Z17" s="4">
        <v>8086141</v>
      </c>
      <c r="AA17" s="4" t="s">
        <v>90</v>
      </c>
      <c r="AB17" s="4">
        <v>4</v>
      </c>
      <c r="AC17" s="4" t="s">
        <v>33</v>
      </c>
      <c r="AD17" s="6">
        <v>10220</v>
      </c>
      <c r="AE17" s="5">
        <f t="shared" si="0"/>
        <v>8176</v>
      </c>
      <c r="AF17" s="6">
        <v>10220</v>
      </c>
      <c r="AG17" s="5">
        <f t="shared" si="1"/>
        <v>8176</v>
      </c>
      <c r="AH17" s="6">
        <v>0</v>
      </c>
      <c r="AI17" s="5">
        <f t="shared" si="2"/>
        <v>0</v>
      </c>
      <c r="AJ17" s="2">
        <v>0</v>
      </c>
    </row>
    <row r="18" spans="1:36" ht="15">
      <c r="A18">
        <v>7</v>
      </c>
      <c r="B18">
        <v>8321961078</v>
      </c>
      <c r="C18" t="s">
        <v>91</v>
      </c>
      <c r="D18">
        <v>70000171</v>
      </c>
      <c r="E18">
        <v>63</v>
      </c>
      <c r="F18" s="10" t="s">
        <v>25</v>
      </c>
      <c r="G18" t="s">
        <v>26</v>
      </c>
      <c r="H18" t="s">
        <v>27</v>
      </c>
      <c r="I18">
        <v>1</v>
      </c>
      <c r="K18" t="s">
        <v>28</v>
      </c>
      <c r="L18" t="s">
        <v>26</v>
      </c>
      <c r="Q18" t="s">
        <v>29</v>
      </c>
      <c r="S18" t="s">
        <v>92</v>
      </c>
      <c r="T18" s="4" t="s">
        <v>26</v>
      </c>
      <c r="U18" s="4" t="s">
        <v>93</v>
      </c>
      <c r="V18" s="4"/>
      <c r="W18" s="4"/>
      <c r="X18" s="4" t="s">
        <v>28</v>
      </c>
      <c r="Y18" s="4" t="s">
        <v>26</v>
      </c>
      <c r="Z18" s="4">
        <v>10132587</v>
      </c>
      <c r="AA18" s="4" t="s">
        <v>94</v>
      </c>
      <c r="AB18" s="4">
        <v>7</v>
      </c>
      <c r="AC18" s="4" t="s">
        <v>33</v>
      </c>
      <c r="AD18" s="6">
        <v>29585</v>
      </c>
      <c r="AE18" s="5">
        <f t="shared" si="0"/>
        <v>23668</v>
      </c>
      <c r="AF18" s="6">
        <v>29585</v>
      </c>
      <c r="AG18" s="5">
        <f t="shared" si="1"/>
        <v>23668</v>
      </c>
      <c r="AH18" s="6">
        <v>0</v>
      </c>
      <c r="AI18" s="5">
        <f t="shared" si="2"/>
        <v>0</v>
      </c>
      <c r="AJ18" s="2">
        <v>0</v>
      </c>
    </row>
    <row r="19" spans="1:36" ht="15">
      <c r="A19">
        <v>7</v>
      </c>
      <c r="B19">
        <v>8321961078</v>
      </c>
      <c r="C19" t="s">
        <v>95</v>
      </c>
      <c r="D19">
        <v>70000171</v>
      </c>
      <c r="E19">
        <v>64</v>
      </c>
      <c r="F19" s="10" t="s">
        <v>25</v>
      </c>
      <c r="G19" t="s">
        <v>26</v>
      </c>
      <c r="H19" t="s">
        <v>27</v>
      </c>
      <c r="I19">
        <v>1</v>
      </c>
      <c r="K19" t="s">
        <v>28</v>
      </c>
      <c r="L19" t="s">
        <v>26</v>
      </c>
      <c r="Q19" t="s">
        <v>29</v>
      </c>
      <c r="S19" t="s">
        <v>96</v>
      </c>
      <c r="T19" s="4" t="s">
        <v>26</v>
      </c>
      <c r="U19" s="4" t="s">
        <v>97</v>
      </c>
      <c r="V19" s="4"/>
      <c r="W19" s="4"/>
      <c r="X19" s="4" t="s">
        <v>28</v>
      </c>
      <c r="Y19" s="4" t="s">
        <v>26</v>
      </c>
      <c r="Z19" s="4">
        <v>373328</v>
      </c>
      <c r="AA19" s="4" t="s">
        <v>98</v>
      </c>
      <c r="AB19" s="4">
        <v>6</v>
      </c>
      <c r="AC19" s="4" t="s">
        <v>33</v>
      </c>
      <c r="AD19" s="6">
        <v>20123</v>
      </c>
      <c r="AE19" s="5">
        <f t="shared" si="0"/>
        <v>16098</v>
      </c>
      <c r="AF19" s="6">
        <v>20123</v>
      </c>
      <c r="AG19" s="5">
        <f t="shared" si="1"/>
        <v>16098</v>
      </c>
      <c r="AH19" s="6">
        <v>0</v>
      </c>
      <c r="AI19" s="5">
        <f t="shared" si="2"/>
        <v>0</v>
      </c>
      <c r="AJ19" s="2">
        <v>0</v>
      </c>
    </row>
    <row r="20" spans="1:36" ht="15">
      <c r="A20">
        <v>7</v>
      </c>
      <c r="B20">
        <v>8321961078</v>
      </c>
      <c r="C20" t="s">
        <v>99</v>
      </c>
      <c r="D20">
        <v>70000171</v>
      </c>
      <c r="E20">
        <v>67</v>
      </c>
      <c r="F20" s="10" t="s">
        <v>25</v>
      </c>
      <c r="G20" t="s">
        <v>26</v>
      </c>
      <c r="H20" t="s">
        <v>27</v>
      </c>
      <c r="I20">
        <v>1</v>
      </c>
      <c r="K20" t="s">
        <v>28</v>
      </c>
      <c r="L20" t="s">
        <v>26</v>
      </c>
      <c r="Q20" t="s">
        <v>29</v>
      </c>
      <c r="S20" t="s">
        <v>100</v>
      </c>
      <c r="T20" s="4" t="s">
        <v>26</v>
      </c>
      <c r="U20" s="4" t="s">
        <v>101</v>
      </c>
      <c r="V20" s="4"/>
      <c r="W20" s="4"/>
      <c r="X20" s="4" t="s">
        <v>28</v>
      </c>
      <c r="Y20" s="4" t="s">
        <v>26</v>
      </c>
      <c r="Z20" s="4">
        <v>131507</v>
      </c>
      <c r="AA20" s="4" t="s">
        <v>102</v>
      </c>
      <c r="AB20" s="4">
        <v>3</v>
      </c>
      <c r="AC20" s="4" t="s">
        <v>33</v>
      </c>
      <c r="AD20" s="6">
        <v>13499</v>
      </c>
      <c r="AE20" s="5">
        <f t="shared" si="0"/>
        <v>10799</v>
      </c>
      <c r="AF20" s="6">
        <v>13499</v>
      </c>
      <c r="AG20" s="5">
        <f t="shared" si="1"/>
        <v>10799</v>
      </c>
      <c r="AH20" s="6">
        <v>0</v>
      </c>
      <c r="AI20" s="5">
        <f t="shared" si="2"/>
        <v>0</v>
      </c>
      <c r="AJ20" s="2">
        <v>0</v>
      </c>
    </row>
    <row r="21" spans="1:36" ht="15">
      <c r="A21">
        <v>7</v>
      </c>
      <c r="B21">
        <v>8321961078</v>
      </c>
      <c r="C21" t="s">
        <v>103</v>
      </c>
      <c r="D21">
        <v>70000171</v>
      </c>
      <c r="E21">
        <v>68</v>
      </c>
      <c r="F21" s="10" t="s">
        <v>25</v>
      </c>
      <c r="G21" t="s">
        <v>26</v>
      </c>
      <c r="H21" t="s">
        <v>27</v>
      </c>
      <c r="I21">
        <v>1</v>
      </c>
      <c r="K21" t="s">
        <v>28</v>
      </c>
      <c r="L21" t="s">
        <v>26</v>
      </c>
      <c r="Q21" t="s">
        <v>29</v>
      </c>
      <c r="S21" t="s">
        <v>104</v>
      </c>
      <c r="T21" s="4" t="s">
        <v>26</v>
      </c>
      <c r="U21" s="4" t="s">
        <v>105</v>
      </c>
      <c r="V21" s="4"/>
      <c r="W21" s="4"/>
      <c r="X21" s="4" t="s">
        <v>28</v>
      </c>
      <c r="Y21" s="4" t="s">
        <v>26</v>
      </c>
      <c r="Z21" s="4">
        <v>202069</v>
      </c>
      <c r="AA21" s="4" t="s">
        <v>106</v>
      </c>
      <c r="AB21" s="4">
        <v>5</v>
      </c>
      <c r="AC21" s="4" t="s">
        <v>33</v>
      </c>
      <c r="AD21" s="6">
        <v>13980</v>
      </c>
      <c r="AE21" s="5">
        <f t="shared" si="0"/>
        <v>11184</v>
      </c>
      <c r="AF21" s="6">
        <v>13980</v>
      </c>
      <c r="AG21" s="5">
        <f t="shared" si="1"/>
        <v>11184</v>
      </c>
      <c r="AH21" s="6">
        <v>0</v>
      </c>
      <c r="AI21" s="5">
        <f t="shared" si="2"/>
        <v>0</v>
      </c>
      <c r="AJ21" s="2">
        <v>0</v>
      </c>
    </row>
    <row r="22" spans="1:36" ht="15">
      <c r="A22">
        <v>7</v>
      </c>
      <c r="B22">
        <v>8321961078</v>
      </c>
      <c r="C22" t="s">
        <v>107</v>
      </c>
      <c r="D22">
        <v>70000171</v>
      </c>
      <c r="E22">
        <v>69</v>
      </c>
      <c r="F22" s="10" t="s">
        <v>25</v>
      </c>
      <c r="G22" t="s">
        <v>26</v>
      </c>
      <c r="H22" t="s">
        <v>27</v>
      </c>
      <c r="I22">
        <v>1</v>
      </c>
      <c r="K22" t="s">
        <v>28</v>
      </c>
      <c r="L22" t="s">
        <v>26</v>
      </c>
      <c r="Q22" t="s">
        <v>29</v>
      </c>
      <c r="S22" t="s">
        <v>108</v>
      </c>
      <c r="T22" s="4" t="s">
        <v>26</v>
      </c>
      <c r="U22" s="4" t="s">
        <v>109</v>
      </c>
      <c r="V22" s="4">
        <v>2</v>
      </c>
      <c r="W22" s="4"/>
      <c r="X22" s="4" t="s">
        <v>28</v>
      </c>
      <c r="Y22" s="4" t="s">
        <v>26</v>
      </c>
      <c r="Z22" s="4">
        <v>11556071</v>
      </c>
      <c r="AA22" s="4" t="s">
        <v>110</v>
      </c>
      <c r="AB22" s="4">
        <v>3</v>
      </c>
      <c r="AC22" s="4" t="s">
        <v>33</v>
      </c>
      <c r="AD22" s="6">
        <v>8742</v>
      </c>
      <c r="AE22" s="5">
        <f t="shared" si="0"/>
        <v>6993</v>
      </c>
      <c r="AF22" s="6">
        <v>8742</v>
      </c>
      <c r="AG22" s="5">
        <f t="shared" si="1"/>
        <v>6993</v>
      </c>
      <c r="AH22" s="6">
        <v>0</v>
      </c>
      <c r="AI22" s="5">
        <f t="shared" si="2"/>
        <v>0</v>
      </c>
      <c r="AJ22" s="2">
        <v>0</v>
      </c>
    </row>
    <row r="23" spans="1:36" ht="15">
      <c r="A23">
        <v>7</v>
      </c>
      <c r="B23">
        <v>8321961078</v>
      </c>
      <c r="C23" t="s">
        <v>111</v>
      </c>
      <c r="D23">
        <v>70000171</v>
      </c>
      <c r="E23">
        <v>70</v>
      </c>
      <c r="F23" s="10" t="s">
        <v>25</v>
      </c>
      <c r="G23" t="s">
        <v>26</v>
      </c>
      <c r="H23" t="s">
        <v>27</v>
      </c>
      <c r="I23">
        <v>1</v>
      </c>
      <c r="K23" t="s">
        <v>28</v>
      </c>
      <c r="L23" t="s">
        <v>26</v>
      </c>
      <c r="Q23" t="s">
        <v>29</v>
      </c>
      <c r="S23" t="s">
        <v>112</v>
      </c>
      <c r="T23" s="4" t="s">
        <v>26</v>
      </c>
      <c r="U23" s="4" t="s">
        <v>109</v>
      </c>
      <c r="V23" s="4">
        <v>1</v>
      </c>
      <c r="W23" s="4"/>
      <c r="X23" s="4" t="s">
        <v>28</v>
      </c>
      <c r="Y23" s="4" t="s">
        <v>26</v>
      </c>
      <c r="Z23" s="4">
        <v>90040355</v>
      </c>
      <c r="AA23" s="4" t="s">
        <v>113</v>
      </c>
      <c r="AB23" s="4">
        <v>5</v>
      </c>
      <c r="AC23" s="4" t="s">
        <v>38</v>
      </c>
      <c r="AD23" s="6">
        <v>13977</v>
      </c>
      <c r="AE23" s="5">
        <f t="shared" si="0"/>
        <v>11181</v>
      </c>
      <c r="AF23" s="6">
        <v>4664</v>
      </c>
      <c r="AG23" s="5">
        <f t="shared" si="1"/>
        <v>3731</v>
      </c>
      <c r="AH23" s="6">
        <v>9313</v>
      </c>
      <c r="AI23" s="5">
        <f t="shared" si="2"/>
        <v>7450</v>
      </c>
      <c r="AJ23" s="2">
        <v>0</v>
      </c>
    </row>
    <row r="24" spans="1:36" ht="15">
      <c r="A24">
        <v>7</v>
      </c>
      <c r="B24">
        <v>8321961078</v>
      </c>
      <c r="C24" t="s">
        <v>114</v>
      </c>
      <c r="D24">
        <v>70000171</v>
      </c>
      <c r="E24">
        <v>71</v>
      </c>
      <c r="F24" s="10" t="s">
        <v>25</v>
      </c>
      <c r="G24" t="s">
        <v>26</v>
      </c>
      <c r="H24" t="s">
        <v>27</v>
      </c>
      <c r="I24">
        <v>1</v>
      </c>
      <c r="K24" t="s">
        <v>28</v>
      </c>
      <c r="L24" t="s">
        <v>26</v>
      </c>
      <c r="Q24" t="s">
        <v>29</v>
      </c>
      <c r="S24" t="s">
        <v>115</v>
      </c>
      <c r="T24" s="4" t="s">
        <v>26</v>
      </c>
      <c r="U24" s="4" t="s">
        <v>116</v>
      </c>
      <c r="V24" s="4"/>
      <c r="W24" s="4"/>
      <c r="X24" s="4" t="s">
        <v>28</v>
      </c>
      <c r="Y24" s="4" t="s">
        <v>26</v>
      </c>
      <c r="Z24" s="4">
        <v>83203366</v>
      </c>
      <c r="AA24" s="4" t="s">
        <v>117</v>
      </c>
      <c r="AB24" s="4">
        <v>3</v>
      </c>
      <c r="AC24" s="4" t="s">
        <v>33</v>
      </c>
      <c r="AD24" s="6">
        <v>11531</v>
      </c>
      <c r="AE24" s="5">
        <f t="shared" si="0"/>
        <v>9224</v>
      </c>
      <c r="AF24" s="6">
        <v>11531</v>
      </c>
      <c r="AG24" s="5">
        <f t="shared" si="1"/>
        <v>9224</v>
      </c>
      <c r="AH24" s="6">
        <v>0</v>
      </c>
      <c r="AI24" s="5">
        <f t="shared" si="2"/>
        <v>0</v>
      </c>
      <c r="AJ24" s="2">
        <v>0</v>
      </c>
    </row>
    <row r="25" spans="1:36" ht="15">
      <c r="A25">
        <v>7</v>
      </c>
      <c r="B25">
        <v>8321961078</v>
      </c>
      <c r="C25" t="s">
        <v>118</v>
      </c>
      <c r="D25">
        <v>70000171</v>
      </c>
      <c r="E25">
        <v>72</v>
      </c>
      <c r="F25" s="10" t="s">
        <v>25</v>
      </c>
      <c r="G25" t="s">
        <v>26</v>
      </c>
      <c r="H25" t="s">
        <v>27</v>
      </c>
      <c r="I25">
        <v>1</v>
      </c>
      <c r="K25" t="s">
        <v>28</v>
      </c>
      <c r="L25" t="s">
        <v>26</v>
      </c>
      <c r="Q25" t="s">
        <v>29</v>
      </c>
      <c r="S25" t="s">
        <v>119</v>
      </c>
      <c r="T25" s="4" t="s">
        <v>26</v>
      </c>
      <c r="U25" s="4" t="s">
        <v>120</v>
      </c>
      <c r="V25" s="4"/>
      <c r="W25" s="4"/>
      <c r="X25" s="4" t="s">
        <v>28</v>
      </c>
      <c r="Y25" s="4" t="s">
        <v>26</v>
      </c>
      <c r="Z25" s="4">
        <v>367286</v>
      </c>
      <c r="AA25" s="4" t="s">
        <v>121</v>
      </c>
      <c r="AB25" s="4">
        <v>6</v>
      </c>
      <c r="AC25" s="4" t="s">
        <v>33</v>
      </c>
      <c r="AD25" s="6">
        <v>19331</v>
      </c>
      <c r="AE25" s="5">
        <f t="shared" si="0"/>
        <v>15464</v>
      </c>
      <c r="AF25" s="6">
        <v>19331</v>
      </c>
      <c r="AG25" s="5">
        <f t="shared" si="1"/>
        <v>15464</v>
      </c>
      <c r="AH25" s="6">
        <v>0</v>
      </c>
      <c r="AI25" s="5">
        <f t="shared" si="2"/>
        <v>0</v>
      </c>
      <c r="AJ25" s="2">
        <v>0</v>
      </c>
    </row>
    <row r="26" spans="1:36" ht="15">
      <c r="A26">
        <v>7</v>
      </c>
      <c r="B26">
        <v>8321961078</v>
      </c>
      <c r="C26" t="s">
        <v>122</v>
      </c>
      <c r="D26">
        <v>70000171</v>
      </c>
      <c r="E26">
        <v>73</v>
      </c>
      <c r="F26" s="10" t="s">
        <v>25</v>
      </c>
      <c r="G26" t="s">
        <v>26</v>
      </c>
      <c r="H26" t="s">
        <v>27</v>
      </c>
      <c r="I26">
        <v>1</v>
      </c>
      <c r="K26" t="s">
        <v>28</v>
      </c>
      <c r="L26" t="s">
        <v>26</v>
      </c>
      <c r="Q26" t="s">
        <v>29</v>
      </c>
      <c r="S26" t="s">
        <v>123</v>
      </c>
      <c r="T26" s="4" t="s">
        <v>26</v>
      </c>
      <c r="U26" s="4" t="s">
        <v>124</v>
      </c>
      <c r="V26" s="4"/>
      <c r="W26" s="4"/>
      <c r="X26" s="4" t="s">
        <v>28</v>
      </c>
      <c r="Y26" s="4" t="s">
        <v>26</v>
      </c>
      <c r="Z26" s="4">
        <v>90011920</v>
      </c>
      <c r="AA26" s="4" t="s">
        <v>125</v>
      </c>
      <c r="AB26" s="4">
        <v>4</v>
      </c>
      <c r="AC26" s="4" t="s">
        <v>33</v>
      </c>
      <c r="AD26" s="6">
        <v>14238</v>
      </c>
      <c r="AE26" s="5">
        <f t="shared" si="0"/>
        <v>11390</v>
      </c>
      <c r="AF26" s="6">
        <v>14238</v>
      </c>
      <c r="AG26" s="5">
        <f t="shared" si="1"/>
        <v>11390</v>
      </c>
      <c r="AH26" s="6">
        <v>0</v>
      </c>
      <c r="AI26" s="5">
        <f t="shared" si="2"/>
        <v>0</v>
      </c>
      <c r="AJ26" s="2">
        <v>0</v>
      </c>
    </row>
    <row r="27" spans="1:36" ht="15">
      <c r="A27">
        <v>7</v>
      </c>
      <c r="B27">
        <v>8321961078</v>
      </c>
      <c r="C27" t="s">
        <v>126</v>
      </c>
      <c r="D27">
        <v>70000171</v>
      </c>
      <c r="E27">
        <v>74</v>
      </c>
      <c r="F27" s="10" t="s">
        <v>25</v>
      </c>
      <c r="G27" t="s">
        <v>26</v>
      </c>
      <c r="H27" t="s">
        <v>27</v>
      </c>
      <c r="I27">
        <v>1</v>
      </c>
      <c r="K27" t="s">
        <v>28</v>
      </c>
      <c r="L27" t="s">
        <v>26</v>
      </c>
      <c r="Q27" t="s">
        <v>29</v>
      </c>
      <c r="S27" t="s">
        <v>127</v>
      </c>
      <c r="T27" s="4" t="s">
        <v>26</v>
      </c>
      <c r="U27" s="4" t="s">
        <v>128</v>
      </c>
      <c r="V27" s="4"/>
      <c r="W27" s="4"/>
      <c r="X27" s="4" t="s">
        <v>28</v>
      </c>
      <c r="Y27" s="4" t="s">
        <v>26</v>
      </c>
      <c r="Z27" s="4">
        <v>94465213</v>
      </c>
      <c r="AA27" s="4" t="s">
        <v>129</v>
      </c>
      <c r="AB27" s="4">
        <v>7</v>
      </c>
      <c r="AC27" s="4" t="s">
        <v>33</v>
      </c>
      <c r="AD27" s="6">
        <v>23208</v>
      </c>
      <c r="AE27" s="5">
        <f t="shared" si="0"/>
        <v>18566</v>
      </c>
      <c r="AF27" s="6">
        <v>23208</v>
      </c>
      <c r="AG27" s="5">
        <f t="shared" si="1"/>
        <v>18566</v>
      </c>
      <c r="AH27" s="6">
        <v>0</v>
      </c>
      <c r="AI27" s="5">
        <f t="shared" si="2"/>
        <v>0</v>
      </c>
      <c r="AJ27" s="2">
        <v>0</v>
      </c>
    </row>
    <row r="28" spans="1:36" ht="15">
      <c r="A28">
        <v>7</v>
      </c>
      <c r="B28">
        <v>8321961078</v>
      </c>
      <c r="C28" t="s">
        <v>130</v>
      </c>
      <c r="D28">
        <v>70000171</v>
      </c>
      <c r="E28">
        <v>75</v>
      </c>
      <c r="F28" s="10" t="s">
        <v>25</v>
      </c>
      <c r="G28" t="s">
        <v>26</v>
      </c>
      <c r="H28" t="s">
        <v>27</v>
      </c>
      <c r="I28">
        <v>1</v>
      </c>
      <c r="K28" t="s">
        <v>28</v>
      </c>
      <c r="L28" t="s">
        <v>26</v>
      </c>
      <c r="Q28" t="s">
        <v>29</v>
      </c>
      <c r="S28" t="s">
        <v>131</v>
      </c>
      <c r="T28" s="4" t="s">
        <v>26</v>
      </c>
      <c r="U28" s="4" t="s">
        <v>132</v>
      </c>
      <c r="V28" s="4"/>
      <c r="W28" s="4"/>
      <c r="X28" s="4" t="s">
        <v>28</v>
      </c>
      <c r="Y28" s="4" t="s">
        <v>26</v>
      </c>
      <c r="Z28" s="4">
        <v>90012137</v>
      </c>
      <c r="AA28" s="4" t="s">
        <v>133</v>
      </c>
      <c r="AB28" s="4">
        <v>8</v>
      </c>
      <c r="AC28" s="4" t="s">
        <v>33</v>
      </c>
      <c r="AD28" s="6">
        <v>26869</v>
      </c>
      <c r="AE28" s="5">
        <f t="shared" si="0"/>
        <v>21495</v>
      </c>
      <c r="AF28" s="6">
        <v>26869</v>
      </c>
      <c r="AG28" s="5">
        <f t="shared" si="1"/>
        <v>21495</v>
      </c>
      <c r="AH28" s="6">
        <v>0</v>
      </c>
      <c r="AI28" s="5">
        <f t="shared" si="2"/>
        <v>0</v>
      </c>
      <c r="AJ28" s="2">
        <v>0</v>
      </c>
    </row>
    <row r="29" spans="1:36" ht="15">
      <c r="A29">
        <v>7</v>
      </c>
      <c r="B29">
        <v>8321961078</v>
      </c>
      <c r="C29" t="s">
        <v>134</v>
      </c>
      <c r="D29">
        <v>70000171</v>
      </c>
      <c r="E29">
        <v>76</v>
      </c>
      <c r="F29" s="10" t="s">
        <v>25</v>
      </c>
      <c r="G29" t="s">
        <v>26</v>
      </c>
      <c r="H29" t="s">
        <v>27</v>
      </c>
      <c r="I29">
        <v>1</v>
      </c>
      <c r="K29" t="s">
        <v>28</v>
      </c>
      <c r="L29" t="s">
        <v>26</v>
      </c>
      <c r="Q29" t="s">
        <v>29</v>
      </c>
      <c r="S29" t="s">
        <v>135</v>
      </c>
      <c r="T29" s="4" t="s">
        <v>26</v>
      </c>
      <c r="U29" s="4" t="s">
        <v>136</v>
      </c>
      <c r="V29" s="4"/>
      <c r="W29" s="4"/>
      <c r="X29" s="4" t="s">
        <v>28</v>
      </c>
      <c r="Y29" s="4" t="s">
        <v>26</v>
      </c>
      <c r="Z29" s="4">
        <v>13848065</v>
      </c>
      <c r="AA29" s="4" t="s">
        <v>137</v>
      </c>
      <c r="AB29" s="4">
        <v>7</v>
      </c>
      <c r="AC29" s="4" t="s">
        <v>33</v>
      </c>
      <c r="AD29" s="6">
        <v>23433</v>
      </c>
      <c r="AE29" s="5">
        <f t="shared" si="0"/>
        <v>18746</v>
      </c>
      <c r="AF29" s="6">
        <v>23433</v>
      </c>
      <c r="AG29" s="5">
        <f t="shared" si="1"/>
        <v>18746</v>
      </c>
      <c r="AH29" s="6">
        <v>0</v>
      </c>
      <c r="AI29" s="5">
        <f t="shared" si="2"/>
        <v>0</v>
      </c>
      <c r="AJ29" s="2">
        <v>0</v>
      </c>
    </row>
    <row r="30" spans="1:36" ht="15">
      <c r="A30">
        <v>7</v>
      </c>
      <c r="B30">
        <v>8321961078</v>
      </c>
      <c r="C30" t="s">
        <v>138</v>
      </c>
      <c r="D30">
        <v>70000171</v>
      </c>
      <c r="E30">
        <v>77</v>
      </c>
      <c r="F30" s="10" t="s">
        <v>25</v>
      </c>
      <c r="G30" t="s">
        <v>26</v>
      </c>
      <c r="H30" t="s">
        <v>27</v>
      </c>
      <c r="I30">
        <v>1</v>
      </c>
      <c r="K30" t="s">
        <v>28</v>
      </c>
      <c r="L30" t="s">
        <v>26</v>
      </c>
      <c r="Q30" t="s">
        <v>29</v>
      </c>
      <c r="S30" t="s">
        <v>139</v>
      </c>
      <c r="T30" s="4" t="s">
        <v>26</v>
      </c>
      <c r="U30" s="4" t="s">
        <v>140</v>
      </c>
      <c r="V30" s="4"/>
      <c r="W30" s="4"/>
      <c r="X30" s="4" t="s">
        <v>28</v>
      </c>
      <c r="Y30" s="4" t="s">
        <v>26</v>
      </c>
      <c r="Z30" s="4">
        <v>71897624</v>
      </c>
      <c r="AA30" s="4" t="s">
        <v>141</v>
      </c>
      <c r="AB30" s="4">
        <v>9</v>
      </c>
      <c r="AC30" s="4" t="s">
        <v>33</v>
      </c>
      <c r="AD30" s="6">
        <v>26991</v>
      </c>
      <c r="AE30" s="5">
        <f t="shared" si="0"/>
        <v>21592</v>
      </c>
      <c r="AF30" s="6">
        <v>26991</v>
      </c>
      <c r="AG30" s="5">
        <f t="shared" si="1"/>
        <v>21592</v>
      </c>
      <c r="AH30" s="6">
        <v>0</v>
      </c>
      <c r="AI30" s="5">
        <f t="shared" si="2"/>
        <v>0</v>
      </c>
      <c r="AJ30" s="2">
        <v>0</v>
      </c>
    </row>
    <row r="31" spans="1:36" ht="15">
      <c r="A31">
        <v>7</v>
      </c>
      <c r="B31">
        <v>8321961078</v>
      </c>
      <c r="C31" t="s">
        <v>142</v>
      </c>
      <c r="D31">
        <v>70000171</v>
      </c>
      <c r="E31">
        <v>78</v>
      </c>
      <c r="F31" s="10" t="s">
        <v>25</v>
      </c>
      <c r="G31" t="s">
        <v>26</v>
      </c>
      <c r="H31" t="s">
        <v>27</v>
      </c>
      <c r="I31">
        <v>1</v>
      </c>
      <c r="K31" t="s">
        <v>28</v>
      </c>
      <c r="L31" t="s">
        <v>26</v>
      </c>
      <c r="Q31" t="s">
        <v>29</v>
      </c>
      <c r="S31" t="s">
        <v>143</v>
      </c>
      <c r="T31" s="4" t="s">
        <v>26</v>
      </c>
      <c r="U31" s="4" t="s">
        <v>97</v>
      </c>
      <c r="V31" s="4">
        <v>2</v>
      </c>
      <c r="W31" s="4"/>
      <c r="X31" s="4" t="s">
        <v>28</v>
      </c>
      <c r="Y31" s="4" t="s">
        <v>26</v>
      </c>
      <c r="Z31" s="4">
        <v>371188</v>
      </c>
      <c r="AA31" s="4" t="s">
        <v>144</v>
      </c>
      <c r="AB31" s="4">
        <v>3</v>
      </c>
      <c r="AC31" s="4" t="s">
        <v>33</v>
      </c>
      <c r="AD31" s="6">
        <v>9109</v>
      </c>
      <c r="AE31" s="5">
        <f t="shared" si="0"/>
        <v>7287</v>
      </c>
      <c r="AF31" s="6">
        <v>9109</v>
      </c>
      <c r="AG31" s="5">
        <f t="shared" si="1"/>
        <v>7287</v>
      </c>
      <c r="AH31" s="6">
        <v>0</v>
      </c>
      <c r="AI31" s="5">
        <f t="shared" si="2"/>
        <v>0</v>
      </c>
      <c r="AJ31" s="2">
        <v>0</v>
      </c>
    </row>
    <row r="32" spans="1:36" ht="15">
      <c r="A32">
        <v>7</v>
      </c>
      <c r="B32">
        <v>8321961078</v>
      </c>
      <c r="C32" t="s">
        <v>145</v>
      </c>
      <c r="D32">
        <v>70000171</v>
      </c>
      <c r="E32">
        <v>79</v>
      </c>
      <c r="F32" s="10" t="s">
        <v>25</v>
      </c>
      <c r="G32" t="s">
        <v>26</v>
      </c>
      <c r="H32" t="s">
        <v>27</v>
      </c>
      <c r="I32">
        <v>1</v>
      </c>
      <c r="K32" t="s">
        <v>28</v>
      </c>
      <c r="L32" t="s">
        <v>26</v>
      </c>
      <c r="Q32" t="s">
        <v>29</v>
      </c>
      <c r="S32" t="s">
        <v>146</v>
      </c>
      <c r="T32" s="4" t="s">
        <v>26</v>
      </c>
      <c r="U32" s="4" t="s">
        <v>147</v>
      </c>
      <c r="V32" s="4"/>
      <c r="W32" s="4"/>
      <c r="X32" s="4" t="s">
        <v>28</v>
      </c>
      <c r="Y32" s="4" t="s">
        <v>26</v>
      </c>
      <c r="Z32" s="4">
        <v>83151905</v>
      </c>
      <c r="AA32" s="4" t="s">
        <v>148</v>
      </c>
      <c r="AB32" s="4">
        <v>3</v>
      </c>
      <c r="AC32" s="4" t="s">
        <v>33</v>
      </c>
      <c r="AD32" s="6">
        <v>8251</v>
      </c>
      <c r="AE32" s="5">
        <f t="shared" si="0"/>
        <v>6600</v>
      </c>
      <c r="AF32" s="6">
        <v>8251</v>
      </c>
      <c r="AG32" s="5">
        <f t="shared" si="1"/>
        <v>6600</v>
      </c>
      <c r="AH32" s="6">
        <v>0</v>
      </c>
      <c r="AI32" s="5">
        <f t="shared" si="2"/>
        <v>0</v>
      </c>
      <c r="AJ32" s="2">
        <v>0</v>
      </c>
    </row>
    <row r="33" spans="1:36" ht="15">
      <c r="A33">
        <v>7</v>
      </c>
      <c r="B33">
        <v>8321961078</v>
      </c>
      <c r="C33" t="s">
        <v>149</v>
      </c>
      <c r="D33">
        <v>70000171</v>
      </c>
      <c r="E33">
        <v>80</v>
      </c>
      <c r="F33" s="10" t="s">
        <v>25</v>
      </c>
      <c r="G33" t="s">
        <v>26</v>
      </c>
      <c r="H33" t="s">
        <v>27</v>
      </c>
      <c r="I33">
        <v>1</v>
      </c>
      <c r="K33" t="s">
        <v>28</v>
      </c>
      <c r="L33" t="s">
        <v>26</v>
      </c>
      <c r="Q33" t="s">
        <v>29</v>
      </c>
      <c r="S33" t="s">
        <v>150</v>
      </c>
      <c r="T33" s="4" t="s">
        <v>26</v>
      </c>
      <c r="U33" s="4" t="s">
        <v>151</v>
      </c>
      <c r="V33" s="4"/>
      <c r="W33" s="4"/>
      <c r="X33" s="4" t="s">
        <v>28</v>
      </c>
      <c r="Y33" s="4" t="s">
        <v>26</v>
      </c>
      <c r="Z33" s="4">
        <v>120110</v>
      </c>
      <c r="AA33" s="4" t="s">
        <v>152</v>
      </c>
      <c r="AB33" s="4">
        <v>4</v>
      </c>
      <c r="AC33" s="4" t="s">
        <v>38</v>
      </c>
      <c r="AD33" s="6">
        <v>12451</v>
      </c>
      <c r="AE33" s="5">
        <f t="shared" si="0"/>
        <v>9960</v>
      </c>
      <c r="AF33" s="6">
        <v>4118</v>
      </c>
      <c r="AG33" s="5">
        <f t="shared" si="1"/>
        <v>3294</v>
      </c>
      <c r="AH33" s="6">
        <v>8333</v>
      </c>
      <c r="AI33" s="5">
        <f t="shared" si="2"/>
        <v>6666</v>
      </c>
      <c r="AJ33" s="2">
        <v>0</v>
      </c>
    </row>
    <row r="34" spans="1:36" ht="15">
      <c r="A34">
        <v>7</v>
      </c>
      <c r="B34">
        <v>8321961078</v>
      </c>
      <c r="C34" t="s">
        <v>153</v>
      </c>
      <c r="D34">
        <v>70000171</v>
      </c>
      <c r="E34">
        <v>81</v>
      </c>
      <c r="F34" s="10" t="s">
        <v>25</v>
      </c>
      <c r="G34" t="s">
        <v>26</v>
      </c>
      <c r="H34" t="s">
        <v>27</v>
      </c>
      <c r="I34">
        <v>1</v>
      </c>
      <c r="K34" t="s">
        <v>28</v>
      </c>
      <c r="L34" t="s">
        <v>26</v>
      </c>
      <c r="Q34" t="s">
        <v>29</v>
      </c>
      <c r="S34" t="s">
        <v>154</v>
      </c>
      <c r="T34" s="4" t="s">
        <v>26</v>
      </c>
      <c r="U34" s="4" t="s">
        <v>155</v>
      </c>
      <c r="V34" s="4"/>
      <c r="W34" s="4"/>
      <c r="X34" s="4" t="s">
        <v>28</v>
      </c>
      <c r="Y34" s="4" t="s">
        <v>26</v>
      </c>
      <c r="Z34" s="4">
        <v>78552</v>
      </c>
      <c r="AA34" s="4" t="s">
        <v>156</v>
      </c>
      <c r="AB34" s="4">
        <v>4</v>
      </c>
      <c r="AC34" s="4" t="s">
        <v>38</v>
      </c>
      <c r="AD34" s="6">
        <v>10682</v>
      </c>
      <c r="AE34" s="5">
        <f t="shared" si="0"/>
        <v>8545</v>
      </c>
      <c r="AF34" s="6">
        <v>3762</v>
      </c>
      <c r="AG34" s="5">
        <f t="shared" si="1"/>
        <v>3009</v>
      </c>
      <c r="AH34" s="6">
        <v>6920</v>
      </c>
      <c r="AI34" s="5">
        <f t="shared" si="2"/>
        <v>5536</v>
      </c>
      <c r="AJ34" s="2">
        <v>0</v>
      </c>
    </row>
    <row r="35" spans="1:36" ht="15">
      <c r="A35">
        <v>7</v>
      </c>
      <c r="B35">
        <v>8321961078</v>
      </c>
      <c r="C35" t="s">
        <v>157</v>
      </c>
      <c r="D35">
        <v>70000171</v>
      </c>
      <c r="E35">
        <v>83</v>
      </c>
      <c r="F35" s="10" t="s">
        <v>25</v>
      </c>
      <c r="G35" t="s">
        <v>26</v>
      </c>
      <c r="H35" t="s">
        <v>27</v>
      </c>
      <c r="I35">
        <v>1</v>
      </c>
      <c r="K35" t="s">
        <v>28</v>
      </c>
      <c r="L35" t="s">
        <v>26</v>
      </c>
      <c r="Q35" t="s">
        <v>29</v>
      </c>
      <c r="S35" t="s">
        <v>158</v>
      </c>
      <c r="T35" s="4" t="s">
        <v>26</v>
      </c>
      <c r="U35" s="4" t="s">
        <v>159</v>
      </c>
      <c r="V35" s="4"/>
      <c r="W35" s="4"/>
      <c r="X35" s="4" t="s">
        <v>28</v>
      </c>
      <c r="Y35" s="4" t="s">
        <v>26</v>
      </c>
      <c r="Z35" s="4">
        <v>288195</v>
      </c>
      <c r="AA35" s="4" t="s">
        <v>160</v>
      </c>
      <c r="AB35" s="4">
        <v>3</v>
      </c>
      <c r="AC35" s="4" t="s">
        <v>33</v>
      </c>
      <c r="AD35" s="6">
        <v>13098</v>
      </c>
      <c r="AE35" s="5">
        <f aca="true" t="shared" si="3" ref="AE35:AE66">AG35+AI35</f>
        <v>10478</v>
      </c>
      <c r="AF35" s="6">
        <v>13098</v>
      </c>
      <c r="AG35" s="5">
        <f aca="true" t="shared" si="4" ref="AG35:AG66">INT(AF35*0.8)</f>
        <v>10478</v>
      </c>
      <c r="AH35" s="6">
        <v>0</v>
      </c>
      <c r="AI35" s="5">
        <f aca="true" t="shared" si="5" ref="AI35:AI66">INT(AH35*0.8)</f>
        <v>0</v>
      </c>
      <c r="AJ35" s="2">
        <v>0</v>
      </c>
    </row>
    <row r="36" spans="1:36" ht="15">
      <c r="A36">
        <v>7</v>
      </c>
      <c r="B36">
        <v>8321961078</v>
      </c>
      <c r="C36" t="s">
        <v>161</v>
      </c>
      <c r="D36">
        <v>70000171</v>
      </c>
      <c r="E36">
        <v>84</v>
      </c>
      <c r="F36" s="10" t="s">
        <v>25</v>
      </c>
      <c r="G36" t="s">
        <v>26</v>
      </c>
      <c r="H36" t="s">
        <v>27</v>
      </c>
      <c r="I36">
        <v>1</v>
      </c>
      <c r="K36" t="s">
        <v>28</v>
      </c>
      <c r="L36" t="s">
        <v>26</v>
      </c>
      <c r="Q36" t="s">
        <v>29</v>
      </c>
      <c r="S36" t="s">
        <v>162</v>
      </c>
      <c r="T36" s="4" t="s">
        <v>26</v>
      </c>
      <c r="U36" s="4" t="s">
        <v>155</v>
      </c>
      <c r="V36" s="4"/>
      <c r="W36" s="4"/>
      <c r="X36" s="4" t="s">
        <v>28</v>
      </c>
      <c r="Y36" s="4" t="s">
        <v>26</v>
      </c>
      <c r="Z36" s="4">
        <v>373330</v>
      </c>
      <c r="AA36" s="4" t="s">
        <v>163</v>
      </c>
      <c r="AB36" s="4">
        <v>5</v>
      </c>
      <c r="AC36" s="4" t="s">
        <v>33</v>
      </c>
      <c r="AD36" s="6">
        <v>14205</v>
      </c>
      <c r="AE36" s="5">
        <f t="shared" si="3"/>
        <v>11364</v>
      </c>
      <c r="AF36" s="6">
        <v>14205</v>
      </c>
      <c r="AG36" s="5">
        <f t="shared" si="4"/>
        <v>11364</v>
      </c>
      <c r="AH36" s="6">
        <v>0</v>
      </c>
      <c r="AI36" s="5">
        <f t="shared" si="5"/>
        <v>0</v>
      </c>
      <c r="AJ36" s="2">
        <v>0</v>
      </c>
    </row>
    <row r="37" spans="1:36" ht="15">
      <c r="A37">
        <v>7</v>
      </c>
      <c r="B37">
        <v>8321961078</v>
      </c>
      <c r="C37" t="s">
        <v>164</v>
      </c>
      <c r="D37">
        <v>70000171</v>
      </c>
      <c r="E37">
        <v>85</v>
      </c>
      <c r="F37" s="10" t="s">
        <v>25</v>
      </c>
      <c r="G37" t="s">
        <v>26</v>
      </c>
      <c r="H37" t="s">
        <v>27</v>
      </c>
      <c r="I37">
        <v>1</v>
      </c>
      <c r="K37" t="s">
        <v>28</v>
      </c>
      <c r="L37" t="s">
        <v>26</v>
      </c>
      <c r="Q37" t="s">
        <v>29</v>
      </c>
      <c r="S37" t="s">
        <v>165</v>
      </c>
      <c r="T37" s="4" t="s">
        <v>26</v>
      </c>
      <c r="U37" s="4" t="s">
        <v>166</v>
      </c>
      <c r="V37" s="4"/>
      <c r="W37" s="4"/>
      <c r="X37" s="4" t="s">
        <v>28</v>
      </c>
      <c r="Y37" s="4" t="s">
        <v>26</v>
      </c>
      <c r="Z37" s="4">
        <v>78336</v>
      </c>
      <c r="AA37" s="4" t="s">
        <v>167</v>
      </c>
      <c r="AB37" s="4">
        <v>3</v>
      </c>
      <c r="AC37" s="4" t="s">
        <v>33</v>
      </c>
      <c r="AD37" s="6">
        <v>15746</v>
      </c>
      <c r="AE37" s="5">
        <f t="shared" si="3"/>
        <v>12596</v>
      </c>
      <c r="AF37" s="6">
        <v>15746</v>
      </c>
      <c r="AG37" s="5">
        <f t="shared" si="4"/>
        <v>12596</v>
      </c>
      <c r="AH37" s="6">
        <v>0</v>
      </c>
      <c r="AI37" s="5">
        <f t="shared" si="5"/>
        <v>0</v>
      </c>
      <c r="AJ37" s="2">
        <v>0</v>
      </c>
    </row>
    <row r="38" spans="1:36" ht="15">
      <c r="A38">
        <v>7</v>
      </c>
      <c r="B38">
        <v>8321961078</v>
      </c>
      <c r="C38" t="s">
        <v>168</v>
      </c>
      <c r="D38">
        <v>70000171</v>
      </c>
      <c r="E38">
        <v>86</v>
      </c>
      <c r="F38" s="10" t="s">
        <v>25</v>
      </c>
      <c r="G38" t="s">
        <v>26</v>
      </c>
      <c r="H38" t="s">
        <v>27</v>
      </c>
      <c r="I38">
        <v>1</v>
      </c>
      <c r="K38" t="s">
        <v>28</v>
      </c>
      <c r="L38" t="s">
        <v>26</v>
      </c>
      <c r="Q38" t="s">
        <v>29</v>
      </c>
      <c r="S38" t="s">
        <v>169</v>
      </c>
      <c r="T38" s="4" t="s">
        <v>26</v>
      </c>
      <c r="U38" s="4" t="s">
        <v>166</v>
      </c>
      <c r="V38" s="4">
        <v>3</v>
      </c>
      <c r="W38" s="4"/>
      <c r="X38" s="4" t="s">
        <v>28</v>
      </c>
      <c r="Y38" s="4" t="s">
        <v>26</v>
      </c>
      <c r="Z38" s="4">
        <v>137923</v>
      </c>
      <c r="AA38" s="4" t="s">
        <v>170</v>
      </c>
      <c r="AB38" s="4">
        <v>3</v>
      </c>
      <c r="AC38" s="4" t="s">
        <v>33</v>
      </c>
      <c r="AD38" s="6">
        <v>13131</v>
      </c>
      <c r="AE38" s="5">
        <f t="shared" si="3"/>
        <v>10504</v>
      </c>
      <c r="AF38" s="6">
        <v>13131</v>
      </c>
      <c r="AG38" s="5">
        <f t="shared" si="4"/>
        <v>10504</v>
      </c>
      <c r="AH38" s="6">
        <v>0</v>
      </c>
      <c r="AI38" s="5">
        <f t="shared" si="5"/>
        <v>0</v>
      </c>
      <c r="AJ38" s="2">
        <v>0</v>
      </c>
    </row>
    <row r="39" spans="1:36" ht="15">
      <c r="A39">
        <v>7</v>
      </c>
      <c r="B39">
        <v>8321961078</v>
      </c>
      <c r="C39" t="s">
        <v>171</v>
      </c>
      <c r="D39">
        <v>70000171</v>
      </c>
      <c r="E39">
        <v>87</v>
      </c>
      <c r="F39" s="10" t="s">
        <v>25</v>
      </c>
      <c r="G39" t="s">
        <v>26</v>
      </c>
      <c r="H39" t="s">
        <v>27</v>
      </c>
      <c r="I39">
        <v>1</v>
      </c>
      <c r="K39" t="s">
        <v>28</v>
      </c>
      <c r="L39" t="s">
        <v>26</v>
      </c>
      <c r="Q39" t="s">
        <v>29</v>
      </c>
      <c r="S39" t="s">
        <v>172</v>
      </c>
      <c r="T39" s="4" t="s">
        <v>26</v>
      </c>
      <c r="U39" s="4" t="s">
        <v>166</v>
      </c>
      <c r="V39" s="4">
        <v>4</v>
      </c>
      <c r="W39" s="4"/>
      <c r="X39" s="4" t="s">
        <v>28</v>
      </c>
      <c r="Y39" s="4" t="s">
        <v>26</v>
      </c>
      <c r="Z39" s="4">
        <v>166659</v>
      </c>
      <c r="AA39" s="4" t="s">
        <v>173</v>
      </c>
      <c r="AB39" s="4">
        <v>5</v>
      </c>
      <c r="AC39" s="4" t="s">
        <v>33</v>
      </c>
      <c r="AD39" s="6">
        <v>13600</v>
      </c>
      <c r="AE39" s="5">
        <f t="shared" si="3"/>
        <v>10880</v>
      </c>
      <c r="AF39" s="6">
        <v>13600</v>
      </c>
      <c r="AG39" s="5">
        <f t="shared" si="4"/>
        <v>10880</v>
      </c>
      <c r="AH39" s="6">
        <v>0</v>
      </c>
      <c r="AI39" s="5">
        <f t="shared" si="5"/>
        <v>0</v>
      </c>
      <c r="AJ39" s="2">
        <v>0</v>
      </c>
    </row>
    <row r="40" spans="1:36" ht="15">
      <c r="A40">
        <v>7</v>
      </c>
      <c r="B40">
        <v>8321961078</v>
      </c>
      <c r="C40" t="s">
        <v>174</v>
      </c>
      <c r="D40">
        <v>70000171</v>
      </c>
      <c r="E40">
        <v>88</v>
      </c>
      <c r="F40" s="10" t="s">
        <v>25</v>
      </c>
      <c r="G40" t="s">
        <v>26</v>
      </c>
      <c r="H40" t="s">
        <v>27</v>
      </c>
      <c r="I40">
        <v>1</v>
      </c>
      <c r="K40" t="s">
        <v>28</v>
      </c>
      <c r="L40" t="s">
        <v>26</v>
      </c>
      <c r="Q40" t="s">
        <v>29</v>
      </c>
      <c r="S40" t="s">
        <v>175</v>
      </c>
      <c r="T40" s="4" t="s">
        <v>26</v>
      </c>
      <c r="U40" s="4" t="s">
        <v>166</v>
      </c>
      <c r="V40" s="4">
        <v>5</v>
      </c>
      <c r="W40" s="4"/>
      <c r="X40" s="4" t="s">
        <v>28</v>
      </c>
      <c r="Y40" s="4" t="s">
        <v>26</v>
      </c>
      <c r="Z40" s="4">
        <v>80770</v>
      </c>
      <c r="AA40" s="4" t="s">
        <v>176</v>
      </c>
      <c r="AB40" s="4">
        <v>8</v>
      </c>
      <c r="AC40" s="4" t="s">
        <v>33</v>
      </c>
      <c r="AD40" s="6">
        <v>23919</v>
      </c>
      <c r="AE40" s="5">
        <f t="shared" si="3"/>
        <v>19135</v>
      </c>
      <c r="AF40" s="6">
        <v>23919</v>
      </c>
      <c r="AG40" s="5">
        <f t="shared" si="4"/>
        <v>19135</v>
      </c>
      <c r="AH40" s="6">
        <v>0</v>
      </c>
      <c r="AI40" s="5">
        <f t="shared" si="5"/>
        <v>0</v>
      </c>
      <c r="AJ40" s="2">
        <v>0</v>
      </c>
    </row>
    <row r="41" spans="1:36" ht="15">
      <c r="A41">
        <v>7</v>
      </c>
      <c r="B41">
        <v>8321961078</v>
      </c>
      <c r="C41" t="s">
        <v>177</v>
      </c>
      <c r="D41">
        <v>70000171</v>
      </c>
      <c r="E41">
        <v>89</v>
      </c>
      <c r="F41" s="10" t="s">
        <v>25</v>
      </c>
      <c r="G41" t="s">
        <v>26</v>
      </c>
      <c r="H41" t="s">
        <v>27</v>
      </c>
      <c r="I41">
        <v>1</v>
      </c>
      <c r="K41" t="s">
        <v>28</v>
      </c>
      <c r="L41" t="s">
        <v>26</v>
      </c>
      <c r="Q41" t="s">
        <v>29</v>
      </c>
      <c r="S41" t="s">
        <v>178</v>
      </c>
      <c r="T41" s="4" t="s">
        <v>26</v>
      </c>
      <c r="U41" s="4" t="s">
        <v>166</v>
      </c>
      <c r="V41" s="4"/>
      <c r="W41" s="4"/>
      <c r="X41" s="4" t="s">
        <v>28</v>
      </c>
      <c r="Y41" s="4" t="s">
        <v>26</v>
      </c>
      <c r="Z41" s="4">
        <v>119587</v>
      </c>
      <c r="AA41" s="4" t="s">
        <v>179</v>
      </c>
      <c r="AB41" s="4">
        <v>4</v>
      </c>
      <c r="AC41" s="4" t="s">
        <v>38</v>
      </c>
      <c r="AD41" s="6">
        <v>13710</v>
      </c>
      <c r="AE41" s="5">
        <f t="shared" si="3"/>
        <v>10967</v>
      </c>
      <c r="AF41" s="6">
        <v>4497</v>
      </c>
      <c r="AG41" s="5">
        <f t="shared" si="4"/>
        <v>3597</v>
      </c>
      <c r="AH41" s="6">
        <v>9213</v>
      </c>
      <c r="AI41" s="5">
        <f t="shared" si="5"/>
        <v>7370</v>
      </c>
      <c r="AJ41" s="2">
        <v>0</v>
      </c>
    </row>
    <row r="42" spans="1:36" ht="15">
      <c r="A42">
        <v>7</v>
      </c>
      <c r="B42">
        <v>8321961078</v>
      </c>
      <c r="C42" t="s">
        <v>180</v>
      </c>
      <c r="D42">
        <v>70000171</v>
      </c>
      <c r="E42">
        <v>90</v>
      </c>
      <c r="F42" s="10" t="s">
        <v>25</v>
      </c>
      <c r="G42" t="s">
        <v>26</v>
      </c>
      <c r="H42" t="s">
        <v>27</v>
      </c>
      <c r="I42">
        <v>1</v>
      </c>
      <c r="K42" t="s">
        <v>28</v>
      </c>
      <c r="L42" t="s">
        <v>26</v>
      </c>
      <c r="Q42" t="s">
        <v>29</v>
      </c>
      <c r="S42" t="s">
        <v>181</v>
      </c>
      <c r="T42" s="4" t="s">
        <v>26</v>
      </c>
      <c r="U42" s="4" t="s">
        <v>182</v>
      </c>
      <c r="V42" s="4">
        <v>1</v>
      </c>
      <c r="W42" s="4"/>
      <c r="X42" s="4" t="s">
        <v>28</v>
      </c>
      <c r="Y42" s="4" t="s">
        <v>26</v>
      </c>
      <c r="Z42" s="4">
        <v>75316</v>
      </c>
      <c r="AA42" s="4" t="s">
        <v>183</v>
      </c>
      <c r="AB42" s="4">
        <v>5</v>
      </c>
      <c r="AC42" s="4" t="s">
        <v>38</v>
      </c>
      <c r="AD42" s="6">
        <v>26895</v>
      </c>
      <c r="AE42" s="5">
        <f t="shared" si="3"/>
        <v>21516</v>
      </c>
      <c r="AF42" s="6">
        <v>9000</v>
      </c>
      <c r="AG42" s="5">
        <f t="shared" si="4"/>
        <v>7200</v>
      </c>
      <c r="AH42" s="6">
        <v>17895</v>
      </c>
      <c r="AI42" s="5">
        <f t="shared" si="5"/>
        <v>14316</v>
      </c>
      <c r="AJ42" s="2">
        <v>0</v>
      </c>
    </row>
    <row r="43" spans="1:36" ht="15">
      <c r="A43">
        <v>7</v>
      </c>
      <c r="B43">
        <v>8321961078</v>
      </c>
      <c r="C43" t="s">
        <v>184</v>
      </c>
      <c r="D43">
        <v>70000171</v>
      </c>
      <c r="E43">
        <v>91</v>
      </c>
      <c r="F43" s="10" t="s">
        <v>25</v>
      </c>
      <c r="G43" t="s">
        <v>26</v>
      </c>
      <c r="H43" t="s">
        <v>27</v>
      </c>
      <c r="I43">
        <v>1</v>
      </c>
      <c r="K43" t="s">
        <v>28</v>
      </c>
      <c r="L43" t="s">
        <v>26</v>
      </c>
      <c r="Q43" t="s">
        <v>29</v>
      </c>
      <c r="S43" t="s">
        <v>185</v>
      </c>
      <c r="T43" s="4" t="s">
        <v>26</v>
      </c>
      <c r="U43" s="4" t="s">
        <v>182</v>
      </c>
      <c r="V43" s="4"/>
      <c r="W43" s="4"/>
      <c r="X43" s="4" t="s">
        <v>28</v>
      </c>
      <c r="Y43" s="4" t="s">
        <v>26</v>
      </c>
      <c r="Z43" s="4">
        <v>71901038</v>
      </c>
      <c r="AA43" s="4" t="s">
        <v>186</v>
      </c>
      <c r="AB43" s="4">
        <v>3</v>
      </c>
      <c r="AC43" s="4" t="s">
        <v>38</v>
      </c>
      <c r="AD43" s="6">
        <v>9943</v>
      </c>
      <c r="AE43" s="5">
        <f t="shared" si="3"/>
        <v>7953</v>
      </c>
      <c r="AF43" s="6">
        <v>3362</v>
      </c>
      <c r="AG43" s="5">
        <f t="shared" si="4"/>
        <v>2689</v>
      </c>
      <c r="AH43" s="6">
        <v>6581</v>
      </c>
      <c r="AI43" s="5">
        <f t="shared" si="5"/>
        <v>5264</v>
      </c>
      <c r="AJ43" s="2">
        <v>0</v>
      </c>
    </row>
    <row r="44" spans="1:36" ht="15">
      <c r="A44">
        <v>7</v>
      </c>
      <c r="B44">
        <v>8321961078</v>
      </c>
      <c r="C44" t="s">
        <v>187</v>
      </c>
      <c r="D44">
        <v>70000171</v>
      </c>
      <c r="E44">
        <v>92</v>
      </c>
      <c r="F44" s="10" t="s">
        <v>25</v>
      </c>
      <c r="G44" t="s">
        <v>26</v>
      </c>
      <c r="H44" t="s">
        <v>27</v>
      </c>
      <c r="I44">
        <v>1</v>
      </c>
      <c r="K44" t="s">
        <v>28</v>
      </c>
      <c r="L44" t="s">
        <v>26</v>
      </c>
      <c r="Q44" t="s">
        <v>29</v>
      </c>
      <c r="S44" t="s">
        <v>188</v>
      </c>
      <c r="T44" s="4" t="s">
        <v>26</v>
      </c>
      <c r="U44" s="4" t="s">
        <v>182</v>
      </c>
      <c r="V44" s="4"/>
      <c r="W44" s="4"/>
      <c r="X44" s="4" t="s">
        <v>28</v>
      </c>
      <c r="Y44" s="4" t="s">
        <v>26</v>
      </c>
      <c r="Z44" s="4">
        <v>119586</v>
      </c>
      <c r="AA44" s="4" t="s">
        <v>189</v>
      </c>
      <c r="AB44" s="4">
        <v>4</v>
      </c>
      <c r="AC44" s="4" t="s">
        <v>38</v>
      </c>
      <c r="AD44" s="6">
        <v>10022</v>
      </c>
      <c r="AE44" s="5">
        <f t="shared" si="3"/>
        <v>8017</v>
      </c>
      <c r="AF44" s="6">
        <v>3345</v>
      </c>
      <c r="AG44" s="5">
        <f t="shared" si="4"/>
        <v>2676</v>
      </c>
      <c r="AH44" s="6">
        <v>6677</v>
      </c>
      <c r="AI44" s="5">
        <f t="shared" si="5"/>
        <v>5341</v>
      </c>
      <c r="AJ44" s="2">
        <v>0</v>
      </c>
    </row>
    <row r="45" spans="1:36" ht="15">
      <c r="A45">
        <v>7</v>
      </c>
      <c r="B45">
        <v>8321961078</v>
      </c>
      <c r="C45" t="s">
        <v>190</v>
      </c>
      <c r="D45">
        <v>70000171</v>
      </c>
      <c r="E45">
        <v>93</v>
      </c>
      <c r="F45" s="10" t="s">
        <v>25</v>
      </c>
      <c r="G45" t="s">
        <v>26</v>
      </c>
      <c r="H45" t="s">
        <v>27</v>
      </c>
      <c r="I45">
        <v>1</v>
      </c>
      <c r="K45" t="s">
        <v>28</v>
      </c>
      <c r="L45" t="s">
        <v>26</v>
      </c>
      <c r="Q45" t="s">
        <v>29</v>
      </c>
      <c r="S45" t="s">
        <v>191</v>
      </c>
      <c r="T45" s="4" t="s">
        <v>26</v>
      </c>
      <c r="U45" s="4" t="s">
        <v>182</v>
      </c>
      <c r="V45" s="4"/>
      <c r="W45" s="4"/>
      <c r="X45" s="4" t="s">
        <v>28</v>
      </c>
      <c r="Y45" s="4" t="s">
        <v>26</v>
      </c>
      <c r="Z45" s="4">
        <v>71903418</v>
      </c>
      <c r="AA45" s="4" t="s">
        <v>192</v>
      </c>
      <c r="AB45" s="4">
        <v>3</v>
      </c>
      <c r="AC45" s="4" t="s">
        <v>38</v>
      </c>
      <c r="AD45" s="6">
        <v>5406</v>
      </c>
      <c r="AE45" s="5">
        <f t="shared" si="3"/>
        <v>4324</v>
      </c>
      <c r="AF45" s="6">
        <v>1816</v>
      </c>
      <c r="AG45" s="5">
        <f t="shared" si="4"/>
        <v>1452</v>
      </c>
      <c r="AH45" s="6">
        <v>3590</v>
      </c>
      <c r="AI45" s="5">
        <f t="shared" si="5"/>
        <v>2872</v>
      </c>
      <c r="AJ45" s="2">
        <v>0</v>
      </c>
    </row>
    <row r="46" spans="1:36" ht="15">
      <c r="A46">
        <v>7</v>
      </c>
      <c r="B46">
        <v>8321961078</v>
      </c>
      <c r="C46" t="s">
        <v>193</v>
      </c>
      <c r="D46">
        <v>70000171</v>
      </c>
      <c r="E46">
        <v>94</v>
      </c>
      <c r="F46" s="10" t="s">
        <v>25</v>
      </c>
      <c r="G46" t="s">
        <v>26</v>
      </c>
      <c r="H46" t="s">
        <v>27</v>
      </c>
      <c r="I46">
        <v>1</v>
      </c>
      <c r="K46" t="s">
        <v>28</v>
      </c>
      <c r="L46" t="s">
        <v>26</v>
      </c>
      <c r="Q46" t="s">
        <v>29</v>
      </c>
      <c r="S46" t="s">
        <v>194</v>
      </c>
      <c r="T46" s="4" t="s">
        <v>26</v>
      </c>
      <c r="U46" s="4" t="s">
        <v>182</v>
      </c>
      <c r="V46" s="4">
        <v>4</v>
      </c>
      <c r="W46" s="4"/>
      <c r="X46" s="4" t="s">
        <v>28</v>
      </c>
      <c r="Y46" s="4" t="s">
        <v>26</v>
      </c>
      <c r="Z46" s="4">
        <v>71903421</v>
      </c>
      <c r="AA46" s="4" t="s">
        <v>195</v>
      </c>
      <c r="AB46" s="4">
        <v>7</v>
      </c>
      <c r="AC46" s="4" t="s">
        <v>38</v>
      </c>
      <c r="AD46" s="6">
        <v>21078</v>
      </c>
      <c r="AE46" s="5">
        <f t="shared" si="3"/>
        <v>16862</v>
      </c>
      <c r="AF46" s="6">
        <v>7043</v>
      </c>
      <c r="AG46" s="5">
        <f t="shared" si="4"/>
        <v>5634</v>
      </c>
      <c r="AH46" s="6">
        <v>14035</v>
      </c>
      <c r="AI46" s="5">
        <f t="shared" si="5"/>
        <v>11228</v>
      </c>
      <c r="AJ46" s="2">
        <v>0</v>
      </c>
    </row>
    <row r="47" spans="1:36" ht="15">
      <c r="A47">
        <v>7</v>
      </c>
      <c r="B47">
        <v>8321961078</v>
      </c>
      <c r="C47" t="s">
        <v>196</v>
      </c>
      <c r="D47">
        <v>70000171</v>
      </c>
      <c r="E47">
        <v>96</v>
      </c>
      <c r="F47" s="10" t="s">
        <v>25</v>
      </c>
      <c r="G47" t="s">
        <v>26</v>
      </c>
      <c r="H47" t="s">
        <v>27</v>
      </c>
      <c r="I47">
        <v>1</v>
      </c>
      <c r="K47" t="s">
        <v>28</v>
      </c>
      <c r="L47" t="s">
        <v>26</v>
      </c>
      <c r="Q47" t="s">
        <v>29</v>
      </c>
      <c r="S47" t="s">
        <v>197</v>
      </c>
      <c r="T47" s="4" t="s">
        <v>26</v>
      </c>
      <c r="U47" s="4" t="s">
        <v>198</v>
      </c>
      <c r="V47" s="4"/>
      <c r="W47" s="4"/>
      <c r="X47" s="4" t="s">
        <v>28</v>
      </c>
      <c r="Y47" s="4" t="s">
        <v>26</v>
      </c>
      <c r="Z47" s="4">
        <v>206252</v>
      </c>
      <c r="AA47" s="4" t="s">
        <v>199</v>
      </c>
      <c r="AB47" s="4">
        <v>6</v>
      </c>
      <c r="AC47" s="4" t="s">
        <v>33</v>
      </c>
      <c r="AD47" s="6">
        <v>18110</v>
      </c>
      <c r="AE47" s="5">
        <f t="shared" si="3"/>
        <v>14488</v>
      </c>
      <c r="AF47" s="6">
        <v>18110</v>
      </c>
      <c r="AG47" s="5">
        <f t="shared" si="4"/>
        <v>14488</v>
      </c>
      <c r="AH47" s="6">
        <v>0</v>
      </c>
      <c r="AI47" s="5">
        <f t="shared" si="5"/>
        <v>0</v>
      </c>
      <c r="AJ47" s="2">
        <v>0</v>
      </c>
    </row>
    <row r="48" spans="1:36" ht="15">
      <c r="A48">
        <v>7</v>
      </c>
      <c r="B48">
        <v>8321961078</v>
      </c>
      <c r="C48" t="s">
        <v>200</v>
      </c>
      <c r="D48">
        <v>70000171</v>
      </c>
      <c r="E48">
        <v>97</v>
      </c>
      <c r="F48" s="10" t="s">
        <v>25</v>
      </c>
      <c r="G48" t="s">
        <v>26</v>
      </c>
      <c r="H48" t="s">
        <v>27</v>
      </c>
      <c r="I48">
        <v>1</v>
      </c>
      <c r="K48" t="s">
        <v>28</v>
      </c>
      <c r="L48" t="s">
        <v>26</v>
      </c>
      <c r="Q48" t="s">
        <v>29</v>
      </c>
      <c r="S48" t="s">
        <v>201</v>
      </c>
      <c r="T48" s="4" t="s">
        <v>26</v>
      </c>
      <c r="U48" s="4" t="s">
        <v>202</v>
      </c>
      <c r="V48" s="4"/>
      <c r="W48" s="4"/>
      <c r="X48" s="4" t="s">
        <v>28</v>
      </c>
      <c r="Y48" s="4" t="s">
        <v>26</v>
      </c>
      <c r="Z48" s="4">
        <v>369873</v>
      </c>
      <c r="AA48" s="4" t="s">
        <v>203</v>
      </c>
      <c r="AB48" s="4">
        <v>2</v>
      </c>
      <c r="AC48" s="4" t="s">
        <v>38</v>
      </c>
      <c r="AD48" s="6">
        <v>9752</v>
      </c>
      <c r="AE48" s="5">
        <f t="shared" si="3"/>
        <v>7801</v>
      </c>
      <c r="AF48" s="6">
        <v>3113</v>
      </c>
      <c r="AG48" s="5">
        <f t="shared" si="4"/>
        <v>2490</v>
      </c>
      <c r="AH48" s="6">
        <v>6639</v>
      </c>
      <c r="AI48" s="5">
        <f t="shared" si="5"/>
        <v>5311</v>
      </c>
      <c r="AJ48" s="2">
        <v>0</v>
      </c>
    </row>
    <row r="49" spans="1:36" ht="15">
      <c r="A49">
        <v>7</v>
      </c>
      <c r="B49">
        <v>8321961078</v>
      </c>
      <c r="C49" t="s">
        <v>204</v>
      </c>
      <c r="D49">
        <v>70000171</v>
      </c>
      <c r="E49">
        <v>98</v>
      </c>
      <c r="F49" s="10" t="s">
        <v>25</v>
      </c>
      <c r="G49" t="s">
        <v>26</v>
      </c>
      <c r="H49" t="s">
        <v>27</v>
      </c>
      <c r="I49">
        <v>1</v>
      </c>
      <c r="K49" t="s">
        <v>28</v>
      </c>
      <c r="L49" t="s">
        <v>26</v>
      </c>
      <c r="Q49" t="s">
        <v>29</v>
      </c>
      <c r="S49" t="s">
        <v>205</v>
      </c>
      <c r="T49" s="4" t="s">
        <v>26</v>
      </c>
      <c r="U49" s="4" t="s">
        <v>182</v>
      </c>
      <c r="V49" s="4">
        <v>7</v>
      </c>
      <c r="W49" s="4"/>
      <c r="X49" s="4" t="s">
        <v>28</v>
      </c>
      <c r="Y49" s="4" t="s">
        <v>26</v>
      </c>
      <c r="Z49" s="4">
        <v>71903429</v>
      </c>
      <c r="AA49" s="4" t="s">
        <v>206</v>
      </c>
      <c r="AB49" s="4">
        <v>7</v>
      </c>
      <c r="AC49" s="4" t="s">
        <v>38</v>
      </c>
      <c r="AD49" s="6">
        <v>23410</v>
      </c>
      <c r="AE49" s="5">
        <f t="shared" si="3"/>
        <v>18727</v>
      </c>
      <c r="AF49" s="6">
        <v>7704</v>
      </c>
      <c r="AG49" s="5">
        <f t="shared" si="4"/>
        <v>6163</v>
      </c>
      <c r="AH49" s="6">
        <v>15706</v>
      </c>
      <c r="AI49" s="5">
        <f t="shared" si="5"/>
        <v>12564</v>
      </c>
      <c r="AJ49" s="2">
        <v>0</v>
      </c>
    </row>
    <row r="50" spans="1:36" ht="15">
      <c r="A50">
        <v>7</v>
      </c>
      <c r="B50">
        <v>8321961078</v>
      </c>
      <c r="C50" t="s">
        <v>211</v>
      </c>
      <c r="D50">
        <v>70000171</v>
      </c>
      <c r="E50">
        <v>112</v>
      </c>
      <c r="F50" s="10" t="s">
        <v>25</v>
      </c>
      <c r="G50" t="s">
        <v>26</v>
      </c>
      <c r="H50" t="s">
        <v>27</v>
      </c>
      <c r="I50">
        <v>1</v>
      </c>
      <c r="K50" t="s">
        <v>28</v>
      </c>
      <c r="L50" t="s">
        <v>26</v>
      </c>
      <c r="Q50" t="s">
        <v>29</v>
      </c>
      <c r="S50" t="s">
        <v>212</v>
      </c>
      <c r="T50" s="4" t="s">
        <v>213</v>
      </c>
      <c r="U50" s="4" t="s">
        <v>213</v>
      </c>
      <c r="V50" s="4"/>
      <c r="W50" s="4"/>
      <c r="X50" s="4" t="s">
        <v>28</v>
      </c>
      <c r="Y50" s="4" t="s">
        <v>26</v>
      </c>
      <c r="Z50" s="4">
        <v>1389397</v>
      </c>
      <c r="AA50" s="4" t="s">
        <v>214</v>
      </c>
      <c r="AB50" s="4">
        <v>1</v>
      </c>
      <c r="AC50" s="4" t="s">
        <v>33</v>
      </c>
      <c r="AD50" s="6">
        <v>3420</v>
      </c>
      <c r="AE50" s="5">
        <f t="shared" si="3"/>
        <v>2736</v>
      </c>
      <c r="AF50" s="6">
        <v>3420</v>
      </c>
      <c r="AG50" s="5">
        <f t="shared" si="4"/>
        <v>2736</v>
      </c>
      <c r="AH50" s="6">
        <v>0</v>
      </c>
      <c r="AI50" s="5">
        <f t="shared" si="5"/>
        <v>0</v>
      </c>
      <c r="AJ50" s="2">
        <v>0</v>
      </c>
    </row>
    <row r="51" spans="1:36" ht="15">
      <c r="A51">
        <v>7</v>
      </c>
      <c r="B51">
        <v>8321961078</v>
      </c>
      <c r="C51" t="s">
        <v>215</v>
      </c>
      <c r="D51">
        <v>70000171</v>
      </c>
      <c r="E51">
        <v>113</v>
      </c>
      <c r="F51" s="10" t="s">
        <v>25</v>
      </c>
      <c r="G51" t="s">
        <v>26</v>
      </c>
      <c r="H51" t="s">
        <v>27</v>
      </c>
      <c r="I51">
        <v>1</v>
      </c>
      <c r="K51" t="s">
        <v>28</v>
      </c>
      <c r="L51" t="s">
        <v>26</v>
      </c>
      <c r="Q51" t="s">
        <v>29</v>
      </c>
      <c r="S51" t="s">
        <v>216</v>
      </c>
      <c r="T51" s="4" t="s">
        <v>217</v>
      </c>
      <c r="U51" s="4" t="s">
        <v>217</v>
      </c>
      <c r="V51" s="4"/>
      <c r="W51" s="4"/>
      <c r="X51" s="4" t="s">
        <v>28</v>
      </c>
      <c r="Y51" s="4" t="s">
        <v>26</v>
      </c>
      <c r="Z51" s="4">
        <v>70380718</v>
      </c>
      <c r="AA51" s="4" t="s">
        <v>218</v>
      </c>
      <c r="AB51" s="4">
        <v>4</v>
      </c>
      <c r="AC51" s="4" t="s">
        <v>33</v>
      </c>
      <c r="AD51" s="6">
        <v>11393</v>
      </c>
      <c r="AE51" s="5">
        <f t="shared" si="3"/>
        <v>9114</v>
      </c>
      <c r="AF51" s="6">
        <v>11393</v>
      </c>
      <c r="AG51" s="5">
        <f t="shared" si="4"/>
        <v>9114</v>
      </c>
      <c r="AH51" s="6">
        <v>0</v>
      </c>
      <c r="AI51" s="5">
        <f t="shared" si="5"/>
        <v>0</v>
      </c>
      <c r="AJ51" s="2">
        <v>0</v>
      </c>
    </row>
    <row r="52" spans="1:36" ht="15">
      <c r="A52">
        <v>7</v>
      </c>
      <c r="B52">
        <v>8321961078</v>
      </c>
      <c r="C52" t="s">
        <v>219</v>
      </c>
      <c r="D52">
        <v>70000171</v>
      </c>
      <c r="E52">
        <v>114</v>
      </c>
      <c r="F52" s="10" t="s">
        <v>25</v>
      </c>
      <c r="G52" t="s">
        <v>26</v>
      </c>
      <c r="H52" t="s">
        <v>27</v>
      </c>
      <c r="I52">
        <v>1</v>
      </c>
      <c r="K52" t="s">
        <v>28</v>
      </c>
      <c r="L52" t="s">
        <v>26</v>
      </c>
      <c r="Q52" t="s">
        <v>29</v>
      </c>
      <c r="S52" t="s">
        <v>220</v>
      </c>
      <c r="T52" s="4" t="s">
        <v>217</v>
      </c>
      <c r="U52" s="4" t="s">
        <v>217</v>
      </c>
      <c r="V52" s="4">
        <v>1</v>
      </c>
      <c r="W52" s="4"/>
      <c r="X52" s="4" t="s">
        <v>28</v>
      </c>
      <c r="Y52" s="4" t="s">
        <v>26</v>
      </c>
      <c r="Z52" s="4">
        <v>80609376</v>
      </c>
      <c r="AA52" s="4" t="s">
        <v>221</v>
      </c>
      <c r="AB52" s="4">
        <v>3</v>
      </c>
      <c r="AC52" s="4" t="s">
        <v>33</v>
      </c>
      <c r="AD52" s="6">
        <v>9708</v>
      </c>
      <c r="AE52" s="5">
        <f t="shared" si="3"/>
        <v>7766</v>
      </c>
      <c r="AF52" s="6">
        <v>9708</v>
      </c>
      <c r="AG52" s="5">
        <f t="shared" si="4"/>
        <v>7766</v>
      </c>
      <c r="AH52" s="6">
        <v>0</v>
      </c>
      <c r="AI52" s="5">
        <f t="shared" si="5"/>
        <v>0</v>
      </c>
      <c r="AJ52" s="2">
        <v>0</v>
      </c>
    </row>
    <row r="53" spans="1:36" ht="15">
      <c r="A53">
        <v>7</v>
      </c>
      <c r="B53">
        <v>8321961078</v>
      </c>
      <c r="C53" t="s">
        <v>222</v>
      </c>
      <c r="D53">
        <v>70000171</v>
      </c>
      <c r="E53">
        <v>115</v>
      </c>
      <c r="F53" s="10" t="s">
        <v>25</v>
      </c>
      <c r="G53" t="s">
        <v>26</v>
      </c>
      <c r="H53" t="s">
        <v>27</v>
      </c>
      <c r="I53">
        <v>1</v>
      </c>
      <c r="K53" t="s">
        <v>28</v>
      </c>
      <c r="L53" t="s">
        <v>26</v>
      </c>
      <c r="Q53" t="s">
        <v>29</v>
      </c>
      <c r="S53" t="s">
        <v>223</v>
      </c>
      <c r="T53" s="4" t="s">
        <v>224</v>
      </c>
      <c r="U53" s="4" t="s">
        <v>224</v>
      </c>
      <c r="V53" s="4"/>
      <c r="W53" s="4"/>
      <c r="X53" s="4" t="s">
        <v>28</v>
      </c>
      <c r="Y53" s="4" t="s">
        <v>26</v>
      </c>
      <c r="Z53" s="4">
        <v>10567752</v>
      </c>
      <c r="AA53" s="4" t="s">
        <v>225</v>
      </c>
      <c r="AB53" s="4">
        <v>5</v>
      </c>
      <c r="AC53" s="4" t="s">
        <v>33</v>
      </c>
      <c r="AD53" s="6">
        <v>20616</v>
      </c>
      <c r="AE53" s="5">
        <f t="shared" si="3"/>
        <v>16492</v>
      </c>
      <c r="AF53" s="6">
        <v>20616</v>
      </c>
      <c r="AG53" s="5">
        <f t="shared" si="4"/>
        <v>16492</v>
      </c>
      <c r="AH53" s="6">
        <v>0</v>
      </c>
      <c r="AI53" s="5">
        <f t="shared" si="5"/>
        <v>0</v>
      </c>
      <c r="AJ53" s="2">
        <v>0</v>
      </c>
    </row>
    <row r="54" spans="1:36" ht="15">
      <c r="A54">
        <v>7</v>
      </c>
      <c r="B54">
        <v>8321961078</v>
      </c>
      <c r="C54" t="s">
        <v>226</v>
      </c>
      <c r="D54">
        <v>70000171</v>
      </c>
      <c r="E54">
        <v>116</v>
      </c>
      <c r="F54" s="10" t="s">
        <v>25</v>
      </c>
      <c r="G54" t="s">
        <v>26</v>
      </c>
      <c r="H54" t="s">
        <v>27</v>
      </c>
      <c r="I54">
        <v>1</v>
      </c>
      <c r="K54" t="s">
        <v>28</v>
      </c>
      <c r="L54" t="s">
        <v>26</v>
      </c>
      <c r="Q54" t="s">
        <v>29</v>
      </c>
      <c r="S54" t="s">
        <v>227</v>
      </c>
      <c r="T54" s="4" t="s">
        <v>224</v>
      </c>
      <c r="U54" s="4" t="s">
        <v>224</v>
      </c>
      <c r="V54" s="4">
        <v>2</v>
      </c>
      <c r="W54" s="4"/>
      <c r="X54" s="4" t="s">
        <v>28</v>
      </c>
      <c r="Y54" s="4" t="s">
        <v>26</v>
      </c>
      <c r="Z54" s="4">
        <v>90035718</v>
      </c>
      <c r="AA54" s="4" t="s">
        <v>228</v>
      </c>
      <c r="AB54" s="4">
        <v>3</v>
      </c>
      <c r="AC54" s="4" t="s">
        <v>33</v>
      </c>
      <c r="AD54" s="6">
        <v>12777</v>
      </c>
      <c r="AE54" s="5">
        <f t="shared" si="3"/>
        <v>10221</v>
      </c>
      <c r="AF54" s="6">
        <v>12777</v>
      </c>
      <c r="AG54" s="5">
        <f t="shared" si="4"/>
        <v>10221</v>
      </c>
      <c r="AH54" s="6">
        <v>0</v>
      </c>
      <c r="AI54" s="5">
        <f t="shared" si="5"/>
        <v>0</v>
      </c>
      <c r="AJ54" s="2">
        <v>0</v>
      </c>
    </row>
    <row r="55" spans="1:36" ht="15">
      <c r="A55">
        <v>7</v>
      </c>
      <c r="B55">
        <v>8321961078</v>
      </c>
      <c r="C55" t="s">
        <v>229</v>
      </c>
      <c r="D55">
        <v>70000171</v>
      </c>
      <c r="E55">
        <v>117</v>
      </c>
      <c r="F55" s="10" t="s">
        <v>25</v>
      </c>
      <c r="G55" t="s">
        <v>26</v>
      </c>
      <c r="H55" t="s">
        <v>27</v>
      </c>
      <c r="I55">
        <v>1</v>
      </c>
      <c r="K55" t="s">
        <v>28</v>
      </c>
      <c r="L55" t="s">
        <v>26</v>
      </c>
      <c r="Q55" t="s">
        <v>29</v>
      </c>
      <c r="S55" t="s">
        <v>230</v>
      </c>
      <c r="T55" s="4" t="s">
        <v>224</v>
      </c>
      <c r="U55" s="4" t="s">
        <v>224</v>
      </c>
      <c r="V55" s="4"/>
      <c r="W55" s="4"/>
      <c r="X55" s="4" t="s">
        <v>28</v>
      </c>
      <c r="Y55" s="4" t="s">
        <v>26</v>
      </c>
      <c r="Z55" s="4">
        <v>1283133</v>
      </c>
      <c r="AA55" s="4" t="s">
        <v>231</v>
      </c>
      <c r="AB55" s="4">
        <v>1</v>
      </c>
      <c r="AC55" s="4" t="s">
        <v>33</v>
      </c>
      <c r="AD55" s="6">
        <v>6689</v>
      </c>
      <c r="AE55" s="5">
        <f t="shared" si="3"/>
        <v>5351</v>
      </c>
      <c r="AF55" s="6">
        <v>6689</v>
      </c>
      <c r="AG55" s="5">
        <f t="shared" si="4"/>
        <v>5351</v>
      </c>
      <c r="AH55" s="6">
        <v>0</v>
      </c>
      <c r="AI55" s="5">
        <f t="shared" si="5"/>
        <v>0</v>
      </c>
      <c r="AJ55" s="2">
        <v>0</v>
      </c>
    </row>
    <row r="56" spans="1:36" ht="15">
      <c r="A56">
        <v>7</v>
      </c>
      <c r="B56">
        <v>8321961078</v>
      </c>
      <c r="C56" t="s">
        <v>232</v>
      </c>
      <c r="D56">
        <v>70000171</v>
      </c>
      <c r="E56">
        <v>118</v>
      </c>
      <c r="F56" s="10" t="s">
        <v>25</v>
      </c>
      <c r="G56" t="s">
        <v>26</v>
      </c>
      <c r="H56" t="s">
        <v>27</v>
      </c>
      <c r="I56">
        <v>1</v>
      </c>
      <c r="K56" t="s">
        <v>28</v>
      </c>
      <c r="L56" t="s">
        <v>26</v>
      </c>
      <c r="Q56" t="s">
        <v>29</v>
      </c>
      <c r="S56" t="s">
        <v>233</v>
      </c>
      <c r="T56" s="4" t="s">
        <v>234</v>
      </c>
      <c r="U56" s="4" t="s">
        <v>234</v>
      </c>
      <c r="V56" s="4"/>
      <c r="W56" s="4"/>
      <c r="X56" s="4" t="s">
        <v>28</v>
      </c>
      <c r="Y56" s="4" t="s">
        <v>26</v>
      </c>
      <c r="Z56" s="4">
        <v>92095894</v>
      </c>
      <c r="AA56" s="4" t="s">
        <v>235</v>
      </c>
      <c r="AB56" s="4">
        <v>1</v>
      </c>
      <c r="AC56" s="4" t="s">
        <v>33</v>
      </c>
      <c r="AD56" s="6">
        <v>4181</v>
      </c>
      <c r="AE56" s="5">
        <f t="shared" si="3"/>
        <v>3344</v>
      </c>
      <c r="AF56" s="6">
        <v>4181</v>
      </c>
      <c r="AG56" s="5">
        <f t="shared" si="4"/>
        <v>3344</v>
      </c>
      <c r="AH56" s="6">
        <v>0</v>
      </c>
      <c r="AI56" s="5">
        <f t="shared" si="5"/>
        <v>0</v>
      </c>
      <c r="AJ56" s="2">
        <v>0</v>
      </c>
    </row>
    <row r="57" spans="1:36" ht="15">
      <c r="A57">
        <v>7</v>
      </c>
      <c r="B57">
        <v>8321961078</v>
      </c>
      <c r="C57" t="s">
        <v>236</v>
      </c>
      <c r="D57">
        <v>70000171</v>
      </c>
      <c r="E57">
        <v>119</v>
      </c>
      <c r="F57" s="10" t="s">
        <v>25</v>
      </c>
      <c r="G57" t="s">
        <v>26</v>
      </c>
      <c r="H57" t="s">
        <v>27</v>
      </c>
      <c r="I57">
        <v>1</v>
      </c>
      <c r="K57" t="s">
        <v>28</v>
      </c>
      <c r="L57" t="s">
        <v>26</v>
      </c>
      <c r="Q57" t="s">
        <v>29</v>
      </c>
      <c r="S57" t="s">
        <v>237</v>
      </c>
      <c r="T57" s="4" t="s">
        <v>238</v>
      </c>
      <c r="U57" s="4" t="s">
        <v>238</v>
      </c>
      <c r="V57" s="4"/>
      <c r="W57" s="4"/>
      <c r="X57" s="4" t="s">
        <v>28</v>
      </c>
      <c r="Y57" s="4" t="s">
        <v>26</v>
      </c>
      <c r="Z57" s="4">
        <v>95295764</v>
      </c>
      <c r="AA57" s="4" t="s">
        <v>239</v>
      </c>
      <c r="AB57" s="4">
        <v>2</v>
      </c>
      <c r="AC57" s="4" t="s">
        <v>33</v>
      </c>
      <c r="AD57" s="6">
        <v>5176</v>
      </c>
      <c r="AE57" s="5">
        <f t="shared" si="3"/>
        <v>4140</v>
      </c>
      <c r="AF57" s="6">
        <v>5176</v>
      </c>
      <c r="AG57" s="5">
        <f t="shared" si="4"/>
        <v>4140</v>
      </c>
      <c r="AH57" s="6">
        <v>0</v>
      </c>
      <c r="AI57" s="5">
        <f t="shared" si="5"/>
        <v>0</v>
      </c>
      <c r="AJ57" s="2">
        <v>0</v>
      </c>
    </row>
    <row r="58" spans="1:36" ht="15">
      <c r="A58">
        <v>7</v>
      </c>
      <c r="B58">
        <v>8321961078</v>
      </c>
      <c r="C58" t="s">
        <v>240</v>
      </c>
      <c r="D58">
        <v>70000171</v>
      </c>
      <c r="E58">
        <v>120</v>
      </c>
      <c r="F58" s="10" t="s">
        <v>25</v>
      </c>
      <c r="G58" t="s">
        <v>26</v>
      </c>
      <c r="H58" t="s">
        <v>27</v>
      </c>
      <c r="I58">
        <v>1</v>
      </c>
      <c r="K58" t="s">
        <v>28</v>
      </c>
      <c r="L58" t="s">
        <v>26</v>
      </c>
      <c r="Q58" t="s">
        <v>29</v>
      </c>
      <c r="S58" t="s">
        <v>241</v>
      </c>
      <c r="T58" s="4" t="s">
        <v>242</v>
      </c>
      <c r="U58" s="4" t="s">
        <v>243</v>
      </c>
      <c r="V58" s="4">
        <v>1</v>
      </c>
      <c r="W58" s="4"/>
      <c r="X58" s="4" t="s">
        <v>28</v>
      </c>
      <c r="Y58" s="4" t="s">
        <v>26</v>
      </c>
      <c r="Z58" s="4">
        <v>80269245</v>
      </c>
      <c r="AA58" s="4" t="s">
        <v>244</v>
      </c>
      <c r="AB58" s="4">
        <v>3</v>
      </c>
      <c r="AC58" s="4" t="s">
        <v>33</v>
      </c>
      <c r="AD58" s="6">
        <v>12387</v>
      </c>
      <c r="AE58" s="5">
        <f t="shared" si="3"/>
        <v>9909</v>
      </c>
      <c r="AF58" s="6">
        <v>12387</v>
      </c>
      <c r="AG58" s="5">
        <f t="shared" si="4"/>
        <v>9909</v>
      </c>
      <c r="AH58" s="6">
        <v>0</v>
      </c>
      <c r="AI58" s="5">
        <f t="shared" si="5"/>
        <v>0</v>
      </c>
      <c r="AJ58" s="2">
        <v>0</v>
      </c>
    </row>
    <row r="59" spans="1:36" ht="15">
      <c r="A59">
        <v>7</v>
      </c>
      <c r="B59">
        <v>8321961078</v>
      </c>
      <c r="C59" t="s">
        <v>245</v>
      </c>
      <c r="D59">
        <v>70000171</v>
      </c>
      <c r="E59">
        <v>121</v>
      </c>
      <c r="F59" s="10" t="s">
        <v>25</v>
      </c>
      <c r="G59" t="s">
        <v>26</v>
      </c>
      <c r="H59" t="s">
        <v>27</v>
      </c>
      <c r="I59">
        <v>1</v>
      </c>
      <c r="K59" t="s">
        <v>28</v>
      </c>
      <c r="L59" t="s">
        <v>26</v>
      </c>
      <c r="Q59" t="s">
        <v>29</v>
      </c>
      <c r="S59" t="s">
        <v>246</v>
      </c>
      <c r="T59" s="4" t="s">
        <v>242</v>
      </c>
      <c r="U59" s="4" t="s">
        <v>247</v>
      </c>
      <c r="V59" s="4">
        <v>4</v>
      </c>
      <c r="W59" s="4"/>
      <c r="X59" s="4" t="s">
        <v>28</v>
      </c>
      <c r="Y59" s="4" t="s">
        <v>26</v>
      </c>
      <c r="Z59" s="4">
        <v>71871511</v>
      </c>
      <c r="AA59" s="4" t="s">
        <v>248</v>
      </c>
      <c r="AB59" s="4">
        <v>6</v>
      </c>
      <c r="AC59" s="4" t="s">
        <v>33</v>
      </c>
      <c r="AD59" s="6">
        <v>19428</v>
      </c>
      <c r="AE59" s="5">
        <f t="shared" si="3"/>
        <v>15542</v>
      </c>
      <c r="AF59" s="6">
        <v>19428</v>
      </c>
      <c r="AG59" s="5">
        <f t="shared" si="4"/>
        <v>15542</v>
      </c>
      <c r="AH59" s="6">
        <v>0</v>
      </c>
      <c r="AI59" s="5">
        <f t="shared" si="5"/>
        <v>0</v>
      </c>
      <c r="AJ59" s="2">
        <v>0</v>
      </c>
    </row>
    <row r="60" spans="1:36" ht="15">
      <c r="A60">
        <v>7</v>
      </c>
      <c r="B60">
        <v>8321961078</v>
      </c>
      <c r="C60" t="s">
        <v>249</v>
      </c>
      <c r="D60">
        <v>70000171</v>
      </c>
      <c r="E60">
        <v>122</v>
      </c>
      <c r="F60" s="10" t="s">
        <v>25</v>
      </c>
      <c r="G60" t="s">
        <v>26</v>
      </c>
      <c r="H60" t="s">
        <v>27</v>
      </c>
      <c r="I60">
        <v>1</v>
      </c>
      <c r="K60" t="s">
        <v>28</v>
      </c>
      <c r="L60" t="s">
        <v>26</v>
      </c>
      <c r="Q60" t="s">
        <v>29</v>
      </c>
      <c r="S60" t="s">
        <v>250</v>
      </c>
      <c r="T60" s="4" t="s">
        <v>242</v>
      </c>
      <c r="U60" s="4" t="s">
        <v>251</v>
      </c>
      <c r="V60" s="4"/>
      <c r="W60" s="4"/>
      <c r="X60" s="4" t="s">
        <v>28</v>
      </c>
      <c r="Y60" s="4" t="s">
        <v>26</v>
      </c>
      <c r="Z60" s="4">
        <v>25516486</v>
      </c>
      <c r="AA60" s="4" t="s">
        <v>252</v>
      </c>
      <c r="AB60" s="4">
        <v>3</v>
      </c>
      <c r="AC60" s="4" t="s">
        <v>33</v>
      </c>
      <c r="AD60" s="6">
        <v>13205</v>
      </c>
      <c r="AE60" s="5">
        <f t="shared" si="3"/>
        <v>10564</v>
      </c>
      <c r="AF60" s="6">
        <v>13205</v>
      </c>
      <c r="AG60" s="5">
        <f t="shared" si="4"/>
        <v>10564</v>
      </c>
      <c r="AH60" s="6">
        <v>0</v>
      </c>
      <c r="AI60" s="5">
        <f t="shared" si="5"/>
        <v>0</v>
      </c>
      <c r="AJ60" s="2">
        <v>0</v>
      </c>
    </row>
    <row r="61" spans="1:36" ht="15">
      <c r="A61">
        <v>7</v>
      </c>
      <c r="B61">
        <v>8321961078</v>
      </c>
      <c r="C61" t="s">
        <v>253</v>
      </c>
      <c r="D61">
        <v>70000171</v>
      </c>
      <c r="E61">
        <v>123</v>
      </c>
      <c r="F61" s="10" t="s">
        <v>25</v>
      </c>
      <c r="G61" t="s">
        <v>26</v>
      </c>
      <c r="H61" t="s">
        <v>27</v>
      </c>
      <c r="I61">
        <v>1</v>
      </c>
      <c r="K61" t="s">
        <v>28</v>
      </c>
      <c r="L61" t="s">
        <v>26</v>
      </c>
      <c r="Q61" t="s">
        <v>29</v>
      </c>
      <c r="S61" t="s">
        <v>254</v>
      </c>
      <c r="T61" s="4" t="s">
        <v>242</v>
      </c>
      <c r="U61" s="4" t="s">
        <v>255</v>
      </c>
      <c r="V61" s="4"/>
      <c r="W61" s="4"/>
      <c r="X61" s="4" t="s">
        <v>28</v>
      </c>
      <c r="Y61" s="4" t="s">
        <v>26</v>
      </c>
      <c r="Z61" s="4">
        <v>366851</v>
      </c>
      <c r="AA61" s="4" t="s">
        <v>256</v>
      </c>
      <c r="AB61" s="4">
        <v>5</v>
      </c>
      <c r="AC61" s="4" t="s">
        <v>33</v>
      </c>
      <c r="AD61" s="6">
        <v>19777</v>
      </c>
      <c r="AE61" s="5">
        <f t="shared" si="3"/>
        <v>15821</v>
      </c>
      <c r="AF61" s="6">
        <v>19777</v>
      </c>
      <c r="AG61" s="5">
        <f t="shared" si="4"/>
        <v>15821</v>
      </c>
      <c r="AH61" s="6">
        <v>0</v>
      </c>
      <c r="AI61" s="5">
        <f t="shared" si="5"/>
        <v>0</v>
      </c>
      <c r="AJ61" s="2">
        <v>0</v>
      </c>
    </row>
    <row r="62" spans="1:36" ht="15">
      <c r="A62">
        <v>7</v>
      </c>
      <c r="B62">
        <v>8321961078</v>
      </c>
      <c r="C62" t="s">
        <v>257</v>
      </c>
      <c r="D62">
        <v>70000171</v>
      </c>
      <c r="E62">
        <v>124</v>
      </c>
      <c r="F62" s="10" t="s">
        <v>25</v>
      </c>
      <c r="G62" t="s">
        <v>26</v>
      </c>
      <c r="H62" t="s">
        <v>27</v>
      </c>
      <c r="I62">
        <v>1</v>
      </c>
      <c r="K62" t="s">
        <v>28</v>
      </c>
      <c r="L62" t="s">
        <v>26</v>
      </c>
      <c r="Q62" t="s">
        <v>29</v>
      </c>
      <c r="S62" t="s">
        <v>258</v>
      </c>
      <c r="T62" s="4" t="s">
        <v>242</v>
      </c>
      <c r="U62" s="4" t="s">
        <v>242</v>
      </c>
      <c r="V62" s="4">
        <v>5</v>
      </c>
      <c r="W62" s="4"/>
      <c r="X62" s="4" t="s">
        <v>28</v>
      </c>
      <c r="Y62" s="4" t="s">
        <v>26</v>
      </c>
      <c r="Z62" s="4">
        <v>80270196</v>
      </c>
      <c r="AA62" s="4" t="s">
        <v>259</v>
      </c>
      <c r="AB62" s="4">
        <v>3</v>
      </c>
      <c r="AC62" s="4" t="s">
        <v>33</v>
      </c>
      <c r="AD62" s="6">
        <v>7358</v>
      </c>
      <c r="AE62" s="5">
        <f t="shared" si="3"/>
        <v>5886</v>
      </c>
      <c r="AF62" s="6">
        <v>7358</v>
      </c>
      <c r="AG62" s="5">
        <f t="shared" si="4"/>
        <v>5886</v>
      </c>
      <c r="AH62" s="6">
        <v>0</v>
      </c>
      <c r="AI62" s="5">
        <f t="shared" si="5"/>
        <v>0</v>
      </c>
      <c r="AJ62" s="2">
        <v>0</v>
      </c>
    </row>
    <row r="63" spans="1:36" ht="15">
      <c r="A63">
        <v>7</v>
      </c>
      <c r="B63">
        <v>8321961078</v>
      </c>
      <c r="C63" t="s">
        <v>260</v>
      </c>
      <c r="D63">
        <v>70000171</v>
      </c>
      <c r="E63">
        <v>125</v>
      </c>
      <c r="F63" s="10" t="s">
        <v>25</v>
      </c>
      <c r="G63" t="s">
        <v>26</v>
      </c>
      <c r="H63" t="s">
        <v>27</v>
      </c>
      <c r="I63">
        <v>1</v>
      </c>
      <c r="K63" t="s">
        <v>28</v>
      </c>
      <c r="L63" t="s">
        <v>26</v>
      </c>
      <c r="Q63" t="s">
        <v>29</v>
      </c>
      <c r="S63" t="s">
        <v>261</v>
      </c>
      <c r="T63" s="4" t="s">
        <v>262</v>
      </c>
      <c r="U63" s="4" t="s">
        <v>262</v>
      </c>
      <c r="V63" s="4"/>
      <c r="W63" s="4"/>
      <c r="X63" s="4" t="s">
        <v>28</v>
      </c>
      <c r="Y63" s="4" t="s">
        <v>26</v>
      </c>
      <c r="Z63" s="4">
        <v>80449100</v>
      </c>
      <c r="AA63" s="4" t="s">
        <v>263</v>
      </c>
      <c r="AB63" s="4">
        <v>3</v>
      </c>
      <c r="AC63" s="4" t="s">
        <v>33</v>
      </c>
      <c r="AD63" s="6">
        <v>9983</v>
      </c>
      <c r="AE63" s="5">
        <f t="shared" si="3"/>
        <v>7986</v>
      </c>
      <c r="AF63" s="6">
        <v>9983</v>
      </c>
      <c r="AG63" s="5">
        <f t="shared" si="4"/>
        <v>7986</v>
      </c>
      <c r="AH63" s="6">
        <v>0</v>
      </c>
      <c r="AI63" s="5">
        <f t="shared" si="5"/>
        <v>0</v>
      </c>
      <c r="AJ63" s="2">
        <v>0</v>
      </c>
    </row>
    <row r="64" spans="1:36" ht="15">
      <c r="A64">
        <v>7</v>
      </c>
      <c r="B64">
        <v>8321961078</v>
      </c>
      <c r="C64" t="s">
        <v>264</v>
      </c>
      <c r="D64">
        <v>70000171</v>
      </c>
      <c r="E64">
        <v>126</v>
      </c>
      <c r="F64" s="10" t="s">
        <v>25</v>
      </c>
      <c r="G64" t="s">
        <v>26</v>
      </c>
      <c r="H64" t="s">
        <v>27</v>
      </c>
      <c r="I64">
        <v>1</v>
      </c>
      <c r="K64" t="s">
        <v>28</v>
      </c>
      <c r="L64" t="s">
        <v>26</v>
      </c>
      <c r="Q64" t="s">
        <v>29</v>
      </c>
      <c r="S64" t="s">
        <v>265</v>
      </c>
      <c r="T64" s="4" t="s">
        <v>262</v>
      </c>
      <c r="U64" s="4" t="s">
        <v>262</v>
      </c>
      <c r="V64" s="4">
        <v>2</v>
      </c>
      <c r="W64" s="4"/>
      <c r="X64" s="4" t="s">
        <v>28</v>
      </c>
      <c r="Y64" s="4" t="s">
        <v>26</v>
      </c>
      <c r="Z64" s="4">
        <v>80372118</v>
      </c>
      <c r="AA64" s="4" t="s">
        <v>266</v>
      </c>
      <c r="AB64" s="4">
        <v>4</v>
      </c>
      <c r="AC64" s="4" t="s">
        <v>33</v>
      </c>
      <c r="AD64" s="6">
        <v>9848</v>
      </c>
      <c r="AE64" s="5">
        <f t="shared" si="3"/>
        <v>7878</v>
      </c>
      <c r="AF64" s="6">
        <v>9848</v>
      </c>
      <c r="AG64" s="5">
        <f t="shared" si="4"/>
        <v>7878</v>
      </c>
      <c r="AH64" s="6">
        <v>0</v>
      </c>
      <c r="AI64" s="5">
        <f t="shared" si="5"/>
        <v>0</v>
      </c>
      <c r="AJ64" s="2">
        <v>0</v>
      </c>
    </row>
    <row r="65" spans="1:36" ht="15">
      <c r="A65">
        <v>7</v>
      </c>
      <c r="B65">
        <v>8321961078</v>
      </c>
      <c r="C65" t="s">
        <v>267</v>
      </c>
      <c r="D65">
        <v>70000171</v>
      </c>
      <c r="E65">
        <v>127</v>
      </c>
      <c r="F65" s="10" t="s">
        <v>25</v>
      </c>
      <c r="G65" t="s">
        <v>26</v>
      </c>
      <c r="H65" t="s">
        <v>27</v>
      </c>
      <c r="I65">
        <v>1</v>
      </c>
      <c r="K65" t="s">
        <v>28</v>
      </c>
      <c r="L65" t="s">
        <v>26</v>
      </c>
      <c r="Q65" t="s">
        <v>29</v>
      </c>
      <c r="S65" t="s">
        <v>268</v>
      </c>
      <c r="T65" s="4" t="s">
        <v>262</v>
      </c>
      <c r="U65" s="4" t="s">
        <v>262</v>
      </c>
      <c r="V65" s="4">
        <v>1</v>
      </c>
      <c r="W65" s="4"/>
      <c r="X65" s="4" t="s">
        <v>28</v>
      </c>
      <c r="Y65" s="4" t="s">
        <v>26</v>
      </c>
      <c r="Z65" s="4">
        <v>80366394</v>
      </c>
      <c r="AA65" s="4" t="s">
        <v>269</v>
      </c>
      <c r="AB65" s="4">
        <v>7</v>
      </c>
      <c r="AC65" s="4" t="s">
        <v>33</v>
      </c>
      <c r="AD65" s="6">
        <v>29451</v>
      </c>
      <c r="AE65" s="5">
        <f t="shared" si="3"/>
        <v>23560</v>
      </c>
      <c r="AF65" s="6">
        <v>29451</v>
      </c>
      <c r="AG65" s="5">
        <f t="shared" si="4"/>
        <v>23560</v>
      </c>
      <c r="AH65" s="6">
        <v>0</v>
      </c>
      <c r="AI65" s="5">
        <f t="shared" si="5"/>
        <v>0</v>
      </c>
      <c r="AJ65" s="2">
        <v>0</v>
      </c>
    </row>
    <row r="66" spans="1:36" ht="15">
      <c r="A66">
        <v>7</v>
      </c>
      <c r="B66">
        <v>8321961078</v>
      </c>
      <c r="C66" t="s">
        <v>270</v>
      </c>
      <c r="D66">
        <v>70000171</v>
      </c>
      <c r="E66">
        <v>128</v>
      </c>
      <c r="F66" s="10" t="s">
        <v>25</v>
      </c>
      <c r="G66" t="s">
        <v>26</v>
      </c>
      <c r="H66" t="s">
        <v>27</v>
      </c>
      <c r="I66">
        <v>1</v>
      </c>
      <c r="K66" t="s">
        <v>28</v>
      </c>
      <c r="L66" t="s">
        <v>26</v>
      </c>
      <c r="Q66" t="s">
        <v>29</v>
      </c>
      <c r="S66" t="s">
        <v>271</v>
      </c>
      <c r="T66" s="4" t="s">
        <v>272</v>
      </c>
      <c r="U66" s="4" t="s">
        <v>272</v>
      </c>
      <c r="V66" s="4"/>
      <c r="W66" s="4"/>
      <c r="X66" s="4" t="s">
        <v>28</v>
      </c>
      <c r="Y66" s="4" t="s">
        <v>26</v>
      </c>
      <c r="Z66" s="4">
        <v>1504555</v>
      </c>
      <c r="AA66" s="4" t="s">
        <v>273</v>
      </c>
      <c r="AB66" s="4">
        <v>4</v>
      </c>
      <c r="AC66" s="4" t="s">
        <v>33</v>
      </c>
      <c r="AD66" s="6">
        <v>13831</v>
      </c>
      <c r="AE66" s="5">
        <f t="shared" si="3"/>
        <v>11064</v>
      </c>
      <c r="AF66" s="6">
        <v>13831</v>
      </c>
      <c r="AG66" s="5">
        <f t="shared" si="4"/>
        <v>11064</v>
      </c>
      <c r="AH66" s="6">
        <v>0</v>
      </c>
      <c r="AI66" s="5">
        <f t="shared" si="5"/>
        <v>0</v>
      </c>
      <c r="AJ66" s="2">
        <v>0</v>
      </c>
    </row>
    <row r="67" spans="1:36" ht="15">
      <c r="A67">
        <v>7</v>
      </c>
      <c r="B67">
        <v>8321961078</v>
      </c>
      <c r="C67" t="s">
        <v>274</v>
      </c>
      <c r="D67">
        <v>70000171</v>
      </c>
      <c r="E67">
        <v>129</v>
      </c>
      <c r="F67" s="10" t="s">
        <v>25</v>
      </c>
      <c r="G67" t="s">
        <v>26</v>
      </c>
      <c r="H67" t="s">
        <v>27</v>
      </c>
      <c r="I67">
        <v>1</v>
      </c>
      <c r="K67" t="s">
        <v>28</v>
      </c>
      <c r="L67" t="s">
        <v>26</v>
      </c>
      <c r="Q67" t="s">
        <v>29</v>
      </c>
      <c r="S67" t="s">
        <v>275</v>
      </c>
      <c r="T67" s="4" t="s">
        <v>272</v>
      </c>
      <c r="U67" s="4" t="s">
        <v>272</v>
      </c>
      <c r="V67" s="4">
        <v>3</v>
      </c>
      <c r="W67" s="4"/>
      <c r="X67" s="4" t="s">
        <v>28</v>
      </c>
      <c r="Y67" s="4" t="s">
        <v>26</v>
      </c>
      <c r="Z67" s="4">
        <v>1504424</v>
      </c>
      <c r="AA67" s="4" t="s">
        <v>276</v>
      </c>
      <c r="AB67" s="4">
        <v>3</v>
      </c>
      <c r="AC67" s="4" t="s">
        <v>33</v>
      </c>
      <c r="AD67" s="6">
        <v>7719</v>
      </c>
      <c r="AE67" s="5">
        <f aca="true" t="shared" si="6" ref="AE67:AE98">AG67+AI67</f>
        <v>6175</v>
      </c>
      <c r="AF67" s="6">
        <v>7719</v>
      </c>
      <c r="AG67" s="5">
        <f aca="true" t="shared" si="7" ref="AG67:AG98">INT(AF67*0.8)</f>
        <v>6175</v>
      </c>
      <c r="AH67" s="6">
        <v>0</v>
      </c>
      <c r="AI67" s="5">
        <f aca="true" t="shared" si="8" ref="AI67:AI98">INT(AH67*0.8)</f>
        <v>0</v>
      </c>
      <c r="AJ67" s="2">
        <v>0</v>
      </c>
    </row>
    <row r="68" spans="1:36" ht="15">
      <c r="A68">
        <v>7</v>
      </c>
      <c r="B68">
        <v>8321961078</v>
      </c>
      <c r="C68" t="s">
        <v>277</v>
      </c>
      <c r="D68">
        <v>70000171</v>
      </c>
      <c r="E68">
        <v>130</v>
      </c>
      <c r="F68" s="10" t="s">
        <v>25</v>
      </c>
      <c r="G68" t="s">
        <v>26</v>
      </c>
      <c r="H68" t="s">
        <v>27</v>
      </c>
      <c r="I68">
        <v>1</v>
      </c>
      <c r="K68" t="s">
        <v>28</v>
      </c>
      <c r="L68" t="s">
        <v>26</v>
      </c>
      <c r="Q68" t="s">
        <v>29</v>
      </c>
      <c r="S68" t="s">
        <v>278</v>
      </c>
      <c r="T68" s="4" t="s">
        <v>279</v>
      </c>
      <c r="U68" s="4" t="s">
        <v>279</v>
      </c>
      <c r="V68" s="4"/>
      <c r="W68" s="4"/>
      <c r="X68" s="4" t="s">
        <v>28</v>
      </c>
      <c r="Y68" s="4" t="s">
        <v>26</v>
      </c>
      <c r="Z68" s="4">
        <v>1504553</v>
      </c>
      <c r="AA68" s="4" t="s">
        <v>280</v>
      </c>
      <c r="AB68" s="4">
        <v>3</v>
      </c>
      <c r="AC68" s="4" t="s">
        <v>33</v>
      </c>
      <c r="AD68" s="6">
        <v>17404</v>
      </c>
      <c r="AE68" s="5">
        <f t="shared" si="6"/>
        <v>13923</v>
      </c>
      <c r="AF68" s="6">
        <v>17404</v>
      </c>
      <c r="AG68" s="5">
        <f t="shared" si="7"/>
        <v>13923</v>
      </c>
      <c r="AH68" s="6">
        <v>0</v>
      </c>
      <c r="AI68" s="5">
        <f t="shared" si="8"/>
        <v>0</v>
      </c>
      <c r="AJ68" s="2">
        <v>0</v>
      </c>
    </row>
    <row r="69" spans="1:36" ht="15">
      <c r="A69">
        <v>7</v>
      </c>
      <c r="B69">
        <v>8321961078</v>
      </c>
      <c r="C69" t="s">
        <v>281</v>
      </c>
      <c r="D69">
        <v>70000171</v>
      </c>
      <c r="E69">
        <v>131</v>
      </c>
      <c r="F69" s="10" t="s">
        <v>25</v>
      </c>
      <c r="G69" t="s">
        <v>26</v>
      </c>
      <c r="H69" t="s">
        <v>27</v>
      </c>
      <c r="I69">
        <v>1</v>
      </c>
      <c r="K69" t="s">
        <v>28</v>
      </c>
      <c r="L69" t="s">
        <v>26</v>
      </c>
      <c r="Q69" t="s">
        <v>29</v>
      </c>
      <c r="S69" t="s">
        <v>282</v>
      </c>
      <c r="T69" s="4" t="s">
        <v>283</v>
      </c>
      <c r="U69" s="4" t="s">
        <v>283</v>
      </c>
      <c r="V69" s="4"/>
      <c r="W69" s="4"/>
      <c r="X69" s="4" t="s">
        <v>28</v>
      </c>
      <c r="Y69" s="4" t="s">
        <v>26</v>
      </c>
      <c r="Z69" s="4">
        <v>93569964</v>
      </c>
      <c r="AA69" s="4" t="s">
        <v>284</v>
      </c>
      <c r="AB69" s="4">
        <v>4</v>
      </c>
      <c r="AC69" s="4" t="s">
        <v>33</v>
      </c>
      <c r="AD69" s="6">
        <v>23496</v>
      </c>
      <c r="AE69" s="5">
        <f t="shared" si="6"/>
        <v>18796</v>
      </c>
      <c r="AF69" s="6">
        <v>23496</v>
      </c>
      <c r="AG69" s="5">
        <f t="shared" si="7"/>
        <v>18796</v>
      </c>
      <c r="AH69" s="6">
        <v>0</v>
      </c>
      <c r="AI69" s="5">
        <f t="shared" si="8"/>
        <v>0</v>
      </c>
      <c r="AJ69" s="2">
        <v>0</v>
      </c>
    </row>
    <row r="70" spans="1:36" ht="15">
      <c r="A70">
        <v>7</v>
      </c>
      <c r="B70">
        <v>8321961078</v>
      </c>
      <c r="C70" t="s">
        <v>285</v>
      </c>
      <c r="D70">
        <v>70000171</v>
      </c>
      <c r="E70">
        <v>132</v>
      </c>
      <c r="F70" s="10" t="s">
        <v>25</v>
      </c>
      <c r="G70" t="s">
        <v>26</v>
      </c>
      <c r="H70" t="s">
        <v>27</v>
      </c>
      <c r="I70">
        <v>1</v>
      </c>
      <c r="K70" t="s">
        <v>28</v>
      </c>
      <c r="L70" t="s">
        <v>26</v>
      </c>
      <c r="Q70" t="s">
        <v>29</v>
      </c>
      <c r="S70" t="s">
        <v>286</v>
      </c>
      <c r="T70" s="4" t="s">
        <v>283</v>
      </c>
      <c r="U70" s="4" t="s">
        <v>287</v>
      </c>
      <c r="V70" s="4"/>
      <c r="W70" s="4"/>
      <c r="X70" s="4" t="s">
        <v>28</v>
      </c>
      <c r="Y70" s="4" t="s">
        <v>26</v>
      </c>
      <c r="Z70" s="4">
        <v>1504545</v>
      </c>
      <c r="AA70" s="4" t="s">
        <v>288</v>
      </c>
      <c r="AB70" s="4">
        <v>5</v>
      </c>
      <c r="AC70" s="4" t="s">
        <v>33</v>
      </c>
      <c r="AD70" s="6">
        <v>17809</v>
      </c>
      <c r="AE70" s="5">
        <f t="shared" si="6"/>
        <v>14247</v>
      </c>
      <c r="AF70" s="6">
        <v>17809</v>
      </c>
      <c r="AG70" s="5">
        <f t="shared" si="7"/>
        <v>14247</v>
      </c>
      <c r="AH70" s="6">
        <v>0</v>
      </c>
      <c r="AI70" s="5">
        <f t="shared" si="8"/>
        <v>0</v>
      </c>
      <c r="AJ70" s="2">
        <v>0</v>
      </c>
    </row>
    <row r="71" spans="1:36" ht="15">
      <c r="A71">
        <v>7</v>
      </c>
      <c r="B71">
        <v>8321961078</v>
      </c>
      <c r="C71" t="s">
        <v>289</v>
      </c>
      <c r="D71">
        <v>70000171</v>
      </c>
      <c r="E71">
        <v>133</v>
      </c>
      <c r="F71" s="10" t="s">
        <v>25</v>
      </c>
      <c r="G71" t="s">
        <v>26</v>
      </c>
      <c r="H71" t="s">
        <v>27</v>
      </c>
      <c r="I71">
        <v>1</v>
      </c>
      <c r="K71" t="s">
        <v>28</v>
      </c>
      <c r="L71" t="s">
        <v>26</v>
      </c>
      <c r="Q71" t="s">
        <v>29</v>
      </c>
      <c r="S71" t="s">
        <v>290</v>
      </c>
      <c r="T71" s="4" t="s">
        <v>283</v>
      </c>
      <c r="U71" s="4" t="s">
        <v>283</v>
      </c>
      <c r="V71" s="4"/>
      <c r="W71" s="4"/>
      <c r="X71" s="4" t="s">
        <v>28</v>
      </c>
      <c r="Y71" s="4" t="s">
        <v>26</v>
      </c>
      <c r="Z71" s="4">
        <v>13872834</v>
      </c>
      <c r="AA71" s="4" t="s">
        <v>291</v>
      </c>
      <c r="AB71" s="4">
        <v>4</v>
      </c>
      <c r="AC71" s="4" t="s">
        <v>33</v>
      </c>
      <c r="AD71" s="6">
        <v>14126</v>
      </c>
      <c r="AE71" s="5">
        <f t="shared" si="6"/>
        <v>11300</v>
      </c>
      <c r="AF71" s="6">
        <v>14126</v>
      </c>
      <c r="AG71" s="5">
        <f t="shared" si="7"/>
        <v>11300</v>
      </c>
      <c r="AH71" s="6">
        <v>0</v>
      </c>
      <c r="AI71" s="5">
        <f t="shared" si="8"/>
        <v>0</v>
      </c>
      <c r="AJ71" s="2">
        <v>0</v>
      </c>
    </row>
    <row r="72" spans="1:36" ht="15">
      <c r="A72">
        <v>7</v>
      </c>
      <c r="B72">
        <v>8321961078</v>
      </c>
      <c r="C72" t="s">
        <v>292</v>
      </c>
      <c r="D72">
        <v>70000171</v>
      </c>
      <c r="E72">
        <v>134</v>
      </c>
      <c r="F72" s="10" t="s">
        <v>25</v>
      </c>
      <c r="G72" t="s">
        <v>26</v>
      </c>
      <c r="H72" t="s">
        <v>27</v>
      </c>
      <c r="I72">
        <v>1</v>
      </c>
      <c r="K72" t="s">
        <v>28</v>
      </c>
      <c r="L72" t="s">
        <v>26</v>
      </c>
      <c r="Q72" t="s">
        <v>29</v>
      </c>
      <c r="S72" t="s">
        <v>293</v>
      </c>
      <c r="T72" s="4" t="s">
        <v>283</v>
      </c>
      <c r="U72" s="4" t="s">
        <v>283</v>
      </c>
      <c r="V72" s="4"/>
      <c r="W72" s="4"/>
      <c r="X72" s="4" t="s">
        <v>28</v>
      </c>
      <c r="Y72" s="4" t="s">
        <v>26</v>
      </c>
      <c r="Z72" s="4">
        <v>1504438</v>
      </c>
      <c r="AA72" s="4" t="s">
        <v>294</v>
      </c>
      <c r="AB72" s="4">
        <v>3</v>
      </c>
      <c r="AC72" s="4" t="s">
        <v>33</v>
      </c>
      <c r="AD72" s="6">
        <v>6381</v>
      </c>
      <c r="AE72" s="5">
        <f t="shared" si="6"/>
        <v>5104</v>
      </c>
      <c r="AF72" s="6">
        <v>6381</v>
      </c>
      <c r="AG72" s="5">
        <f t="shared" si="7"/>
        <v>5104</v>
      </c>
      <c r="AH72" s="6">
        <v>0</v>
      </c>
      <c r="AI72" s="5">
        <f t="shared" si="8"/>
        <v>0</v>
      </c>
      <c r="AJ72" s="2">
        <v>0</v>
      </c>
    </row>
    <row r="73" spans="1:36" ht="15">
      <c r="A73">
        <v>7</v>
      </c>
      <c r="B73">
        <v>8321961078</v>
      </c>
      <c r="C73" t="s">
        <v>295</v>
      </c>
      <c r="D73">
        <v>70000171</v>
      </c>
      <c r="E73">
        <v>135</v>
      </c>
      <c r="F73" s="10" t="s">
        <v>25</v>
      </c>
      <c r="G73" t="s">
        <v>26</v>
      </c>
      <c r="H73" t="s">
        <v>27</v>
      </c>
      <c r="I73">
        <v>1</v>
      </c>
      <c r="K73" t="s">
        <v>28</v>
      </c>
      <c r="L73" t="s">
        <v>26</v>
      </c>
      <c r="Q73" t="s">
        <v>29</v>
      </c>
      <c r="S73" t="s">
        <v>296</v>
      </c>
      <c r="T73" s="4" t="s">
        <v>297</v>
      </c>
      <c r="U73" s="4" t="s">
        <v>298</v>
      </c>
      <c r="V73" s="4">
        <v>6</v>
      </c>
      <c r="W73" s="4"/>
      <c r="X73" s="4" t="s">
        <v>28</v>
      </c>
      <c r="Y73" s="4" t="s">
        <v>26</v>
      </c>
      <c r="Z73" s="4">
        <v>1504558</v>
      </c>
      <c r="AA73" s="4" t="s">
        <v>299</v>
      </c>
      <c r="AB73" s="4">
        <v>1</v>
      </c>
      <c r="AC73" s="4" t="s">
        <v>33</v>
      </c>
      <c r="AD73" s="6">
        <v>4600</v>
      </c>
      <c r="AE73" s="5">
        <f t="shared" si="6"/>
        <v>3680</v>
      </c>
      <c r="AF73" s="6">
        <v>4600</v>
      </c>
      <c r="AG73" s="5">
        <f t="shared" si="7"/>
        <v>3680</v>
      </c>
      <c r="AH73" s="6">
        <v>0</v>
      </c>
      <c r="AI73" s="5">
        <f t="shared" si="8"/>
        <v>0</v>
      </c>
      <c r="AJ73" s="2">
        <v>0</v>
      </c>
    </row>
    <row r="74" spans="1:36" ht="15">
      <c r="A74">
        <v>7</v>
      </c>
      <c r="B74">
        <v>8321961078</v>
      </c>
      <c r="C74" t="s">
        <v>300</v>
      </c>
      <c r="D74">
        <v>70000171</v>
      </c>
      <c r="E74">
        <v>137</v>
      </c>
      <c r="F74" s="10" t="s">
        <v>25</v>
      </c>
      <c r="G74" t="s">
        <v>26</v>
      </c>
      <c r="H74" t="s">
        <v>27</v>
      </c>
      <c r="I74">
        <v>1</v>
      </c>
      <c r="K74" t="s">
        <v>28</v>
      </c>
      <c r="L74" t="s">
        <v>26</v>
      </c>
      <c r="Q74" t="s">
        <v>29</v>
      </c>
      <c r="S74" t="s">
        <v>301</v>
      </c>
      <c r="T74" s="4" t="s">
        <v>302</v>
      </c>
      <c r="U74" s="4" t="s">
        <v>302</v>
      </c>
      <c r="V74" s="4">
        <v>2</v>
      </c>
      <c r="W74" s="4"/>
      <c r="X74" s="4" t="s">
        <v>28</v>
      </c>
      <c r="Y74" s="4" t="s">
        <v>26</v>
      </c>
      <c r="Z74" s="4">
        <v>95358065</v>
      </c>
      <c r="AA74" s="4" t="s">
        <v>303</v>
      </c>
      <c r="AB74" s="4">
        <v>1</v>
      </c>
      <c r="AC74" s="4" t="s">
        <v>33</v>
      </c>
      <c r="AD74" s="6">
        <v>7158</v>
      </c>
      <c r="AE74" s="5">
        <f t="shared" si="6"/>
        <v>5726</v>
      </c>
      <c r="AF74" s="6">
        <v>7158</v>
      </c>
      <c r="AG74" s="5">
        <f t="shared" si="7"/>
        <v>5726</v>
      </c>
      <c r="AH74" s="6">
        <v>0</v>
      </c>
      <c r="AI74" s="5">
        <f t="shared" si="8"/>
        <v>0</v>
      </c>
      <c r="AJ74" s="2">
        <v>0</v>
      </c>
    </row>
    <row r="75" spans="1:36" ht="15">
      <c r="A75">
        <v>7</v>
      </c>
      <c r="B75">
        <v>8321961078</v>
      </c>
      <c r="C75" t="s">
        <v>304</v>
      </c>
      <c r="D75">
        <v>70000171</v>
      </c>
      <c r="E75">
        <v>138</v>
      </c>
      <c r="F75" s="10" t="s">
        <v>25</v>
      </c>
      <c r="G75" t="s">
        <v>26</v>
      </c>
      <c r="H75" t="s">
        <v>27</v>
      </c>
      <c r="I75">
        <v>1</v>
      </c>
      <c r="K75" t="s">
        <v>28</v>
      </c>
      <c r="L75" t="s">
        <v>26</v>
      </c>
      <c r="Q75" t="s">
        <v>29</v>
      </c>
      <c r="S75" t="s">
        <v>305</v>
      </c>
      <c r="T75" s="4" t="s">
        <v>302</v>
      </c>
      <c r="U75" s="4" t="s">
        <v>302</v>
      </c>
      <c r="V75" s="4">
        <v>3</v>
      </c>
      <c r="W75" s="4"/>
      <c r="X75" s="4" t="s">
        <v>28</v>
      </c>
      <c r="Y75" s="4" t="s">
        <v>26</v>
      </c>
      <c r="Z75" s="4">
        <v>168972</v>
      </c>
      <c r="AA75" s="4" t="s">
        <v>306</v>
      </c>
      <c r="AB75" s="4">
        <v>4</v>
      </c>
      <c r="AC75" s="4" t="s">
        <v>33</v>
      </c>
      <c r="AD75" s="6">
        <v>14290</v>
      </c>
      <c r="AE75" s="5">
        <f t="shared" si="6"/>
        <v>11432</v>
      </c>
      <c r="AF75" s="6">
        <v>14290</v>
      </c>
      <c r="AG75" s="5">
        <f t="shared" si="7"/>
        <v>11432</v>
      </c>
      <c r="AH75" s="6">
        <v>0</v>
      </c>
      <c r="AI75" s="5">
        <f t="shared" si="8"/>
        <v>0</v>
      </c>
      <c r="AJ75" s="2">
        <v>0</v>
      </c>
    </row>
    <row r="76" spans="1:36" ht="15">
      <c r="A76">
        <v>7</v>
      </c>
      <c r="B76">
        <v>8321961078</v>
      </c>
      <c r="C76" t="s">
        <v>307</v>
      </c>
      <c r="D76">
        <v>70000171</v>
      </c>
      <c r="E76">
        <v>139</v>
      </c>
      <c r="F76" s="10" t="s">
        <v>25</v>
      </c>
      <c r="G76" t="s">
        <v>26</v>
      </c>
      <c r="H76" t="s">
        <v>27</v>
      </c>
      <c r="I76">
        <v>1</v>
      </c>
      <c r="K76" t="s">
        <v>28</v>
      </c>
      <c r="L76" t="s">
        <v>26</v>
      </c>
      <c r="Q76" t="s">
        <v>29</v>
      </c>
      <c r="S76" t="s">
        <v>308</v>
      </c>
      <c r="T76" s="4" t="s">
        <v>309</v>
      </c>
      <c r="U76" s="4" t="s">
        <v>309</v>
      </c>
      <c r="V76" s="4"/>
      <c r="W76" s="4"/>
      <c r="X76" s="4" t="s">
        <v>28</v>
      </c>
      <c r="Y76" s="4" t="s">
        <v>26</v>
      </c>
      <c r="Z76" s="4">
        <v>1504442</v>
      </c>
      <c r="AA76" s="4" t="s">
        <v>310</v>
      </c>
      <c r="AB76" s="4">
        <v>3</v>
      </c>
      <c r="AC76" s="4" t="s">
        <v>33</v>
      </c>
      <c r="AD76" s="6">
        <v>7025</v>
      </c>
      <c r="AE76" s="5">
        <f t="shared" si="6"/>
        <v>5620</v>
      </c>
      <c r="AF76" s="6">
        <v>7025</v>
      </c>
      <c r="AG76" s="5">
        <f t="shared" si="7"/>
        <v>5620</v>
      </c>
      <c r="AH76" s="6">
        <v>0</v>
      </c>
      <c r="AI76" s="5">
        <f t="shared" si="8"/>
        <v>0</v>
      </c>
      <c r="AJ76" s="2">
        <v>0</v>
      </c>
    </row>
    <row r="77" spans="1:36" ht="15">
      <c r="A77">
        <v>7</v>
      </c>
      <c r="B77">
        <v>8321961078</v>
      </c>
      <c r="C77" t="s">
        <v>311</v>
      </c>
      <c r="D77">
        <v>70000171</v>
      </c>
      <c r="E77">
        <v>140</v>
      </c>
      <c r="F77" s="10" t="s">
        <v>25</v>
      </c>
      <c r="G77" t="s">
        <v>26</v>
      </c>
      <c r="H77" t="s">
        <v>27</v>
      </c>
      <c r="I77">
        <v>1</v>
      </c>
      <c r="K77" t="s">
        <v>28</v>
      </c>
      <c r="L77" t="s">
        <v>26</v>
      </c>
      <c r="Q77" t="s">
        <v>29</v>
      </c>
      <c r="S77" t="s">
        <v>312</v>
      </c>
      <c r="T77" s="4" t="s">
        <v>209</v>
      </c>
      <c r="U77" s="4" t="s">
        <v>209</v>
      </c>
      <c r="V77" s="4">
        <v>9</v>
      </c>
      <c r="W77" s="4"/>
      <c r="X77" s="4" t="s">
        <v>28</v>
      </c>
      <c r="Y77" s="4" t="s">
        <v>26</v>
      </c>
      <c r="Z77" s="4">
        <v>1504543</v>
      </c>
      <c r="AA77" s="4" t="s">
        <v>313</v>
      </c>
      <c r="AB77" s="4">
        <v>1</v>
      </c>
      <c r="AC77" s="4" t="s">
        <v>33</v>
      </c>
      <c r="AD77" s="6">
        <v>3390</v>
      </c>
      <c r="AE77" s="5">
        <f t="shared" si="6"/>
        <v>2712</v>
      </c>
      <c r="AF77" s="6">
        <v>3390</v>
      </c>
      <c r="AG77" s="5">
        <f t="shared" si="7"/>
        <v>2712</v>
      </c>
      <c r="AH77" s="6">
        <v>0</v>
      </c>
      <c r="AI77" s="5">
        <f t="shared" si="8"/>
        <v>0</v>
      </c>
      <c r="AJ77" s="2">
        <v>0</v>
      </c>
    </row>
    <row r="78" spans="1:36" ht="15">
      <c r="A78">
        <v>7</v>
      </c>
      <c r="B78">
        <v>8321961078</v>
      </c>
      <c r="C78" t="s">
        <v>314</v>
      </c>
      <c r="D78">
        <v>70000171</v>
      </c>
      <c r="E78">
        <v>141</v>
      </c>
      <c r="F78" s="10" t="s">
        <v>25</v>
      </c>
      <c r="G78" t="s">
        <v>26</v>
      </c>
      <c r="H78" t="s">
        <v>27</v>
      </c>
      <c r="I78">
        <v>1</v>
      </c>
      <c r="K78" t="s">
        <v>28</v>
      </c>
      <c r="L78" t="s">
        <v>26</v>
      </c>
      <c r="Q78" t="s">
        <v>29</v>
      </c>
      <c r="S78" t="s">
        <v>315</v>
      </c>
      <c r="T78" s="4" t="s">
        <v>209</v>
      </c>
      <c r="U78" s="4" t="s">
        <v>209</v>
      </c>
      <c r="V78" s="4">
        <v>5</v>
      </c>
      <c r="W78" s="4"/>
      <c r="X78" s="4" t="s">
        <v>28</v>
      </c>
      <c r="Y78" s="4" t="s">
        <v>26</v>
      </c>
      <c r="Z78" s="4">
        <v>1504560</v>
      </c>
      <c r="AA78" s="4" t="s">
        <v>316</v>
      </c>
      <c r="AB78" s="4">
        <v>1</v>
      </c>
      <c r="AC78" s="4" t="s">
        <v>33</v>
      </c>
      <c r="AD78" s="6">
        <v>3485</v>
      </c>
      <c r="AE78" s="5">
        <f t="shared" si="6"/>
        <v>2788</v>
      </c>
      <c r="AF78" s="6">
        <v>3485</v>
      </c>
      <c r="AG78" s="5">
        <f t="shared" si="7"/>
        <v>2788</v>
      </c>
      <c r="AH78" s="6">
        <v>0</v>
      </c>
      <c r="AI78" s="5">
        <f t="shared" si="8"/>
        <v>0</v>
      </c>
      <c r="AJ78" s="2">
        <v>0</v>
      </c>
    </row>
    <row r="79" spans="1:36" ht="15">
      <c r="A79">
        <v>7</v>
      </c>
      <c r="B79">
        <v>8321961078</v>
      </c>
      <c r="C79" t="s">
        <v>317</v>
      </c>
      <c r="D79">
        <v>70000171</v>
      </c>
      <c r="E79">
        <v>142</v>
      </c>
      <c r="F79" s="10" t="s">
        <v>25</v>
      </c>
      <c r="G79" t="s">
        <v>26</v>
      </c>
      <c r="H79" t="s">
        <v>27</v>
      </c>
      <c r="I79">
        <v>1</v>
      </c>
      <c r="K79" t="s">
        <v>28</v>
      </c>
      <c r="L79" t="s">
        <v>26</v>
      </c>
      <c r="Q79" t="s">
        <v>29</v>
      </c>
      <c r="S79" t="s">
        <v>318</v>
      </c>
      <c r="T79" s="4" t="s">
        <v>319</v>
      </c>
      <c r="U79" s="4" t="s">
        <v>319</v>
      </c>
      <c r="V79" s="4"/>
      <c r="W79" s="4"/>
      <c r="X79" s="4" t="s">
        <v>28</v>
      </c>
      <c r="Y79" s="4" t="s">
        <v>26</v>
      </c>
      <c r="Z79" s="4">
        <v>83203313</v>
      </c>
      <c r="AA79" s="4" t="s">
        <v>320</v>
      </c>
      <c r="AB79" s="4">
        <v>3</v>
      </c>
      <c r="AC79" s="4" t="s">
        <v>33</v>
      </c>
      <c r="AD79" s="6">
        <v>10464</v>
      </c>
      <c r="AE79" s="5">
        <f t="shared" si="6"/>
        <v>8371</v>
      </c>
      <c r="AF79" s="6">
        <v>10464</v>
      </c>
      <c r="AG79" s="5">
        <f t="shared" si="7"/>
        <v>8371</v>
      </c>
      <c r="AH79" s="6">
        <v>0</v>
      </c>
      <c r="AI79" s="5">
        <f t="shared" si="8"/>
        <v>0</v>
      </c>
      <c r="AJ79" s="2">
        <v>0</v>
      </c>
    </row>
    <row r="80" spans="1:36" ht="15">
      <c r="A80">
        <v>7</v>
      </c>
      <c r="B80">
        <v>8321961078</v>
      </c>
      <c r="C80" t="s">
        <v>321</v>
      </c>
      <c r="D80">
        <v>70000171</v>
      </c>
      <c r="E80">
        <v>143</v>
      </c>
      <c r="F80" s="10" t="s">
        <v>25</v>
      </c>
      <c r="G80" t="s">
        <v>26</v>
      </c>
      <c r="H80" t="s">
        <v>27</v>
      </c>
      <c r="I80">
        <v>1</v>
      </c>
      <c r="K80" t="s">
        <v>28</v>
      </c>
      <c r="L80" t="s">
        <v>26</v>
      </c>
      <c r="Q80" t="s">
        <v>29</v>
      </c>
      <c r="S80" t="s">
        <v>318</v>
      </c>
      <c r="T80" s="4" t="s">
        <v>319</v>
      </c>
      <c r="U80" s="4" t="s">
        <v>319</v>
      </c>
      <c r="V80" s="4"/>
      <c r="W80" s="4"/>
      <c r="X80" s="4" t="s">
        <v>28</v>
      </c>
      <c r="Y80" s="4" t="s">
        <v>26</v>
      </c>
      <c r="Z80" s="4">
        <v>1504556</v>
      </c>
      <c r="AA80" s="4" t="s">
        <v>322</v>
      </c>
      <c r="AB80" s="4">
        <v>1</v>
      </c>
      <c r="AC80" s="4" t="s">
        <v>33</v>
      </c>
      <c r="AD80" s="6">
        <v>6443</v>
      </c>
      <c r="AE80" s="5">
        <f t="shared" si="6"/>
        <v>5154</v>
      </c>
      <c r="AF80" s="6">
        <v>6443</v>
      </c>
      <c r="AG80" s="5">
        <f t="shared" si="7"/>
        <v>5154</v>
      </c>
      <c r="AH80" s="6">
        <v>0</v>
      </c>
      <c r="AI80" s="5">
        <f t="shared" si="8"/>
        <v>0</v>
      </c>
      <c r="AJ80" s="2">
        <v>0</v>
      </c>
    </row>
    <row r="81" spans="1:36" ht="15">
      <c r="A81">
        <v>7</v>
      </c>
      <c r="B81">
        <v>8321961078</v>
      </c>
      <c r="C81" t="s">
        <v>323</v>
      </c>
      <c r="D81">
        <v>70000171</v>
      </c>
      <c r="E81">
        <v>144</v>
      </c>
      <c r="F81" s="10" t="s">
        <v>25</v>
      </c>
      <c r="G81" t="s">
        <v>26</v>
      </c>
      <c r="H81" t="s">
        <v>27</v>
      </c>
      <c r="I81">
        <v>1</v>
      </c>
      <c r="K81" t="s">
        <v>28</v>
      </c>
      <c r="L81" t="s">
        <v>26</v>
      </c>
      <c r="Q81" t="s">
        <v>29</v>
      </c>
      <c r="S81" t="s">
        <v>324</v>
      </c>
      <c r="T81" s="4" t="s">
        <v>26</v>
      </c>
      <c r="U81" s="4" t="s">
        <v>325</v>
      </c>
      <c r="V81" s="4"/>
      <c r="W81" s="4"/>
      <c r="X81" s="4" t="s">
        <v>28</v>
      </c>
      <c r="Y81" s="4" t="s">
        <v>26</v>
      </c>
      <c r="Z81" s="4">
        <v>26370971</v>
      </c>
      <c r="AA81" s="4" t="s">
        <v>326</v>
      </c>
      <c r="AB81" s="4">
        <v>2</v>
      </c>
      <c r="AC81" s="4" t="s">
        <v>33</v>
      </c>
      <c r="AD81" s="6">
        <v>6092</v>
      </c>
      <c r="AE81" s="5">
        <f t="shared" si="6"/>
        <v>4873</v>
      </c>
      <c r="AF81" s="6">
        <v>6092</v>
      </c>
      <c r="AG81" s="5">
        <f t="shared" si="7"/>
        <v>4873</v>
      </c>
      <c r="AH81" s="6">
        <v>0</v>
      </c>
      <c r="AI81" s="5">
        <f t="shared" si="8"/>
        <v>0</v>
      </c>
      <c r="AJ81" s="2">
        <v>0</v>
      </c>
    </row>
    <row r="82" spans="1:36" ht="15">
      <c r="A82">
        <v>7</v>
      </c>
      <c r="B82">
        <v>8321961078</v>
      </c>
      <c r="C82" t="s">
        <v>327</v>
      </c>
      <c r="D82">
        <v>70000171</v>
      </c>
      <c r="E82">
        <v>145</v>
      </c>
      <c r="F82" s="10" t="s">
        <v>25</v>
      </c>
      <c r="G82" t="s">
        <v>26</v>
      </c>
      <c r="H82" t="s">
        <v>27</v>
      </c>
      <c r="I82">
        <v>1</v>
      </c>
      <c r="K82" t="s">
        <v>28</v>
      </c>
      <c r="L82" t="s">
        <v>26</v>
      </c>
      <c r="Q82" t="s">
        <v>29</v>
      </c>
      <c r="S82" t="s">
        <v>328</v>
      </c>
      <c r="T82" s="4" t="s">
        <v>329</v>
      </c>
      <c r="U82" s="4" t="s">
        <v>329</v>
      </c>
      <c r="V82" s="4"/>
      <c r="W82" s="4"/>
      <c r="X82" s="4" t="s">
        <v>28</v>
      </c>
      <c r="Y82" s="4" t="s">
        <v>26</v>
      </c>
      <c r="Z82" s="4">
        <v>83667519</v>
      </c>
      <c r="AA82" s="4" t="s">
        <v>330</v>
      </c>
      <c r="AB82" s="4">
        <v>1</v>
      </c>
      <c r="AC82" s="4" t="s">
        <v>33</v>
      </c>
      <c r="AD82" s="6">
        <v>3215</v>
      </c>
      <c r="AE82" s="5">
        <f t="shared" si="6"/>
        <v>2572</v>
      </c>
      <c r="AF82" s="6">
        <v>3215</v>
      </c>
      <c r="AG82" s="5">
        <f t="shared" si="7"/>
        <v>2572</v>
      </c>
      <c r="AH82" s="6">
        <v>0</v>
      </c>
      <c r="AI82" s="5">
        <f t="shared" si="8"/>
        <v>0</v>
      </c>
      <c r="AJ82" s="2">
        <v>0</v>
      </c>
    </row>
    <row r="83" spans="1:36" ht="15">
      <c r="A83">
        <v>7</v>
      </c>
      <c r="B83">
        <v>8321961078</v>
      </c>
      <c r="C83" t="s">
        <v>331</v>
      </c>
      <c r="D83">
        <v>70000171</v>
      </c>
      <c r="E83">
        <v>146</v>
      </c>
      <c r="F83" s="10" t="s">
        <v>25</v>
      </c>
      <c r="G83" t="s">
        <v>26</v>
      </c>
      <c r="H83" t="s">
        <v>27</v>
      </c>
      <c r="I83">
        <v>1</v>
      </c>
      <c r="K83" t="s">
        <v>28</v>
      </c>
      <c r="L83" t="s">
        <v>26</v>
      </c>
      <c r="Q83" t="s">
        <v>29</v>
      </c>
      <c r="S83" t="s">
        <v>332</v>
      </c>
      <c r="T83" s="4" t="s">
        <v>333</v>
      </c>
      <c r="U83" s="4" t="s">
        <v>333</v>
      </c>
      <c r="V83" s="4">
        <v>21</v>
      </c>
      <c r="W83" s="4"/>
      <c r="X83" s="4" t="s">
        <v>28</v>
      </c>
      <c r="Y83" s="4" t="s">
        <v>26</v>
      </c>
      <c r="Z83" s="4">
        <v>1504562</v>
      </c>
      <c r="AA83" s="4" t="s">
        <v>334</v>
      </c>
      <c r="AB83" s="4">
        <v>1</v>
      </c>
      <c r="AC83" s="4" t="s">
        <v>33</v>
      </c>
      <c r="AD83" s="6">
        <v>6274</v>
      </c>
      <c r="AE83" s="5">
        <f t="shared" si="6"/>
        <v>5019</v>
      </c>
      <c r="AF83" s="6">
        <v>6274</v>
      </c>
      <c r="AG83" s="5">
        <f t="shared" si="7"/>
        <v>5019</v>
      </c>
      <c r="AH83" s="6">
        <v>0</v>
      </c>
      <c r="AI83" s="5">
        <f t="shared" si="8"/>
        <v>0</v>
      </c>
      <c r="AJ83" s="2">
        <v>0</v>
      </c>
    </row>
    <row r="84" spans="1:36" ht="15">
      <c r="A84">
        <v>7</v>
      </c>
      <c r="B84">
        <v>8321961078</v>
      </c>
      <c r="C84" t="s">
        <v>335</v>
      </c>
      <c r="D84">
        <v>70000171</v>
      </c>
      <c r="E84">
        <v>147</v>
      </c>
      <c r="F84" s="10" t="s">
        <v>25</v>
      </c>
      <c r="G84" t="s">
        <v>26</v>
      </c>
      <c r="H84" t="s">
        <v>27</v>
      </c>
      <c r="I84">
        <v>1</v>
      </c>
      <c r="K84" t="s">
        <v>28</v>
      </c>
      <c r="L84" t="s">
        <v>26</v>
      </c>
      <c r="Q84" t="s">
        <v>29</v>
      </c>
      <c r="S84" t="s">
        <v>336</v>
      </c>
      <c r="T84" s="4" t="s">
        <v>337</v>
      </c>
      <c r="U84" s="4" t="s">
        <v>337</v>
      </c>
      <c r="V84" s="4"/>
      <c r="W84" s="4"/>
      <c r="X84" s="4" t="s">
        <v>28</v>
      </c>
      <c r="Y84" s="4" t="s">
        <v>26</v>
      </c>
      <c r="Z84" s="4">
        <v>90416081</v>
      </c>
      <c r="AA84" s="4" t="s">
        <v>338</v>
      </c>
      <c r="AB84" s="4">
        <v>2</v>
      </c>
      <c r="AC84" s="4" t="s">
        <v>33</v>
      </c>
      <c r="AD84" s="6">
        <v>4885</v>
      </c>
      <c r="AE84" s="5">
        <f t="shared" si="6"/>
        <v>3908</v>
      </c>
      <c r="AF84" s="6">
        <v>4885</v>
      </c>
      <c r="AG84" s="5">
        <f t="shared" si="7"/>
        <v>3908</v>
      </c>
      <c r="AH84" s="6">
        <v>0</v>
      </c>
      <c r="AI84" s="5">
        <f t="shared" si="8"/>
        <v>0</v>
      </c>
      <c r="AJ84" s="2">
        <v>0</v>
      </c>
    </row>
    <row r="85" spans="1:36" ht="15">
      <c r="A85">
        <v>7</v>
      </c>
      <c r="B85">
        <v>8321961078</v>
      </c>
      <c r="C85" t="s">
        <v>339</v>
      </c>
      <c r="D85">
        <v>70000171</v>
      </c>
      <c r="E85">
        <v>148</v>
      </c>
      <c r="F85" s="10" t="s">
        <v>25</v>
      </c>
      <c r="G85" t="s">
        <v>26</v>
      </c>
      <c r="H85" t="s">
        <v>27</v>
      </c>
      <c r="I85">
        <v>1</v>
      </c>
      <c r="K85" t="s">
        <v>28</v>
      </c>
      <c r="L85" t="s">
        <v>26</v>
      </c>
      <c r="Q85" t="s">
        <v>29</v>
      </c>
      <c r="S85" t="s">
        <v>340</v>
      </c>
      <c r="T85" s="4" t="s">
        <v>341</v>
      </c>
      <c r="U85" s="4" t="s">
        <v>341</v>
      </c>
      <c r="V85" s="4"/>
      <c r="W85" s="4"/>
      <c r="X85" s="4" t="s">
        <v>28</v>
      </c>
      <c r="Y85" s="4" t="s">
        <v>26</v>
      </c>
      <c r="Z85" s="4">
        <v>1504547</v>
      </c>
      <c r="AA85" s="4" t="s">
        <v>342</v>
      </c>
      <c r="AB85" s="4">
        <v>3</v>
      </c>
      <c r="AC85" s="4" t="s">
        <v>33</v>
      </c>
      <c r="AD85" s="6">
        <v>15851</v>
      </c>
      <c r="AE85" s="5">
        <f t="shared" si="6"/>
        <v>12680</v>
      </c>
      <c r="AF85" s="6">
        <v>15851</v>
      </c>
      <c r="AG85" s="5">
        <f t="shared" si="7"/>
        <v>12680</v>
      </c>
      <c r="AH85" s="6">
        <v>0</v>
      </c>
      <c r="AI85" s="5">
        <f t="shared" si="8"/>
        <v>0</v>
      </c>
      <c r="AJ85" s="2">
        <v>0</v>
      </c>
    </row>
    <row r="86" spans="1:36" ht="15">
      <c r="A86">
        <v>7</v>
      </c>
      <c r="B86">
        <v>8321961078</v>
      </c>
      <c r="C86" t="s">
        <v>343</v>
      </c>
      <c r="D86">
        <v>70000171</v>
      </c>
      <c r="E86">
        <v>149</v>
      </c>
      <c r="F86" s="10" t="s">
        <v>25</v>
      </c>
      <c r="G86" t="s">
        <v>26</v>
      </c>
      <c r="H86" t="s">
        <v>27</v>
      </c>
      <c r="I86">
        <v>1</v>
      </c>
      <c r="K86" t="s">
        <v>28</v>
      </c>
      <c r="L86" t="s">
        <v>26</v>
      </c>
      <c r="Q86" t="s">
        <v>29</v>
      </c>
      <c r="S86" t="s">
        <v>344</v>
      </c>
      <c r="T86" s="4" t="s">
        <v>341</v>
      </c>
      <c r="U86" s="4" t="s">
        <v>341</v>
      </c>
      <c r="V86" s="4"/>
      <c r="W86" s="4"/>
      <c r="X86" s="4" t="s">
        <v>28</v>
      </c>
      <c r="Y86" s="4" t="s">
        <v>26</v>
      </c>
      <c r="Z86" s="4">
        <v>196253</v>
      </c>
      <c r="AA86" s="4" t="s">
        <v>345</v>
      </c>
      <c r="AB86" s="4">
        <v>4</v>
      </c>
      <c r="AC86" s="4" t="s">
        <v>33</v>
      </c>
      <c r="AD86" s="6">
        <v>22601</v>
      </c>
      <c r="AE86" s="5">
        <f t="shared" si="6"/>
        <v>18080</v>
      </c>
      <c r="AF86" s="6">
        <v>22601</v>
      </c>
      <c r="AG86" s="5">
        <f t="shared" si="7"/>
        <v>18080</v>
      </c>
      <c r="AH86" s="6">
        <v>0</v>
      </c>
      <c r="AI86" s="5">
        <f t="shared" si="8"/>
        <v>0</v>
      </c>
      <c r="AJ86" s="2">
        <v>0</v>
      </c>
    </row>
    <row r="87" spans="1:36" ht="15">
      <c r="A87">
        <v>7</v>
      </c>
      <c r="B87">
        <v>8321961078</v>
      </c>
      <c r="C87" t="s">
        <v>346</v>
      </c>
      <c r="D87">
        <v>70000171</v>
      </c>
      <c r="E87">
        <v>150</v>
      </c>
      <c r="F87" s="10" t="s">
        <v>25</v>
      </c>
      <c r="G87" t="s">
        <v>26</v>
      </c>
      <c r="H87" t="s">
        <v>27</v>
      </c>
      <c r="I87">
        <v>1</v>
      </c>
      <c r="K87" t="s">
        <v>28</v>
      </c>
      <c r="L87" t="s">
        <v>26</v>
      </c>
      <c r="Q87" t="s">
        <v>29</v>
      </c>
      <c r="S87" t="s">
        <v>347</v>
      </c>
      <c r="T87" s="4" t="s">
        <v>341</v>
      </c>
      <c r="U87" s="4" t="s">
        <v>341</v>
      </c>
      <c r="V87" s="4" t="s">
        <v>348</v>
      </c>
      <c r="W87" s="4"/>
      <c r="X87" s="4" t="s">
        <v>28</v>
      </c>
      <c r="Y87" s="4" t="s">
        <v>26</v>
      </c>
      <c r="Z87" s="4">
        <v>196250</v>
      </c>
      <c r="AA87" s="4" t="s">
        <v>349</v>
      </c>
      <c r="AB87" s="4">
        <v>3</v>
      </c>
      <c r="AC87" s="4" t="s">
        <v>33</v>
      </c>
      <c r="AD87" s="6">
        <v>10896</v>
      </c>
      <c r="AE87" s="5">
        <f t="shared" si="6"/>
        <v>8716</v>
      </c>
      <c r="AF87" s="6">
        <v>10896</v>
      </c>
      <c r="AG87" s="5">
        <f t="shared" si="7"/>
        <v>8716</v>
      </c>
      <c r="AH87" s="6">
        <v>0</v>
      </c>
      <c r="AI87" s="5">
        <f t="shared" si="8"/>
        <v>0</v>
      </c>
      <c r="AJ87" s="2">
        <v>0</v>
      </c>
    </row>
    <row r="88" spans="1:36" ht="15">
      <c r="A88">
        <v>7</v>
      </c>
      <c r="B88">
        <v>8321961078</v>
      </c>
      <c r="C88" t="s">
        <v>350</v>
      </c>
      <c r="D88">
        <v>70000171</v>
      </c>
      <c r="E88">
        <v>151</v>
      </c>
      <c r="F88" s="10" t="s">
        <v>25</v>
      </c>
      <c r="G88" t="s">
        <v>26</v>
      </c>
      <c r="H88" t="s">
        <v>27</v>
      </c>
      <c r="I88">
        <v>1</v>
      </c>
      <c r="K88" t="s">
        <v>28</v>
      </c>
      <c r="L88" t="s">
        <v>26</v>
      </c>
      <c r="Q88" t="s">
        <v>29</v>
      </c>
      <c r="S88" t="s">
        <v>351</v>
      </c>
      <c r="T88" s="4" t="s">
        <v>352</v>
      </c>
      <c r="U88" s="4" t="s">
        <v>352</v>
      </c>
      <c r="V88" s="4"/>
      <c r="W88" s="4"/>
      <c r="X88" s="4" t="s">
        <v>28</v>
      </c>
      <c r="Y88" s="4" t="s">
        <v>26</v>
      </c>
      <c r="Z88" s="4">
        <v>23413168</v>
      </c>
      <c r="AA88" s="4" t="s">
        <v>353</v>
      </c>
      <c r="AB88" s="4">
        <v>2</v>
      </c>
      <c r="AC88" s="4" t="s">
        <v>33</v>
      </c>
      <c r="AD88" s="6">
        <v>4056</v>
      </c>
      <c r="AE88" s="5">
        <f t="shared" si="6"/>
        <v>3244</v>
      </c>
      <c r="AF88" s="6">
        <v>4056</v>
      </c>
      <c r="AG88" s="5">
        <f t="shared" si="7"/>
        <v>3244</v>
      </c>
      <c r="AH88" s="6">
        <v>0</v>
      </c>
      <c r="AI88" s="5">
        <f t="shared" si="8"/>
        <v>0</v>
      </c>
      <c r="AJ88" s="2">
        <v>0</v>
      </c>
    </row>
    <row r="89" spans="1:36" ht="15">
      <c r="A89">
        <v>7</v>
      </c>
      <c r="B89">
        <v>8321961078</v>
      </c>
      <c r="C89" t="s">
        <v>354</v>
      </c>
      <c r="D89">
        <v>70000171</v>
      </c>
      <c r="E89">
        <v>153</v>
      </c>
      <c r="F89" s="10" t="s">
        <v>25</v>
      </c>
      <c r="G89" t="s">
        <v>26</v>
      </c>
      <c r="H89" t="s">
        <v>27</v>
      </c>
      <c r="I89">
        <v>1</v>
      </c>
      <c r="K89" t="s">
        <v>28</v>
      </c>
      <c r="L89" t="s">
        <v>26</v>
      </c>
      <c r="Q89" t="s">
        <v>29</v>
      </c>
      <c r="S89" t="s">
        <v>355</v>
      </c>
      <c r="T89" s="4" t="s">
        <v>356</v>
      </c>
      <c r="U89" s="4" t="s">
        <v>357</v>
      </c>
      <c r="V89" s="4"/>
      <c r="W89" s="4"/>
      <c r="X89" s="4" t="s">
        <v>28</v>
      </c>
      <c r="Y89" s="4" t="s">
        <v>26</v>
      </c>
      <c r="Z89" s="4">
        <v>83186292</v>
      </c>
      <c r="AA89" s="4" t="s">
        <v>358</v>
      </c>
      <c r="AB89" s="4">
        <v>5</v>
      </c>
      <c r="AC89" s="4" t="s">
        <v>33</v>
      </c>
      <c r="AD89" s="6">
        <v>13618</v>
      </c>
      <c r="AE89" s="5">
        <f t="shared" si="6"/>
        <v>10894</v>
      </c>
      <c r="AF89" s="6">
        <v>13618</v>
      </c>
      <c r="AG89" s="5">
        <f t="shared" si="7"/>
        <v>10894</v>
      </c>
      <c r="AH89" s="6">
        <v>0</v>
      </c>
      <c r="AI89" s="5">
        <f t="shared" si="8"/>
        <v>0</v>
      </c>
      <c r="AJ89" s="2">
        <v>0</v>
      </c>
    </row>
    <row r="90" spans="1:36" ht="15">
      <c r="A90">
        <v>7</v>
      </c>
      <c r="B90">
        <v>8321961078</v>
      </c>
      <c r="C90" t="s">
        <v>359</v>
      </c>
      <c r="D90">
        <v>70000171</v>
      </c>
      <c r="E90">
        <v>154</v>
      </c>
      <c r="F90" s="10" t="s">
        <v>25</v>
      </c>
      <c r="G90" t="s">
        <v>26</v>
      </c>
      <c r="H90" t="s">
        <v>27</v>
      </c>
      <c r="I90">
        <v>1</v>
      </c>
      <c r="K90" t="s">
        <v>28</v>
      </c>
      <c r="L90" t="s">
        <v>26</v>
      </c>
      <c r="Q90" t="s">
        <v>29</v>
      </c>
      <c r="S90" t="s">
        <v>360</v>
      </c>
      <c r="T90" s="4" t="s">
        <v>361</v>
      </c>
      <c r="U90" s="4" t="s">
        <v>362</v>
      </c>
      <c r="V90" s="4">
        <v>49</v>
      </c>
      <c r="W90" s="4"/>
      <c r="X90" s="4" t="s">
        <v>28</v>
      </c>
      <c r="Y90" s="4" t="s">
        <v>26</v>
      </c>
      <c r="Z90" s="4">
        <v>1504546</v>
      </c>
      <c r="AA90" s="4" t="s">
        <v>363</v>
      </c>
      <c r="AB90" s="4">
        <v>1</v>
      </c>
      <c r="AC90" s="4" t="s">
        <v>33</v>
      </c>
      <c r="AD90" s="6">
        <v>7178</v>
      </c>
      <c r="AE90" s="5">
        <f t="shared" si="6"/>
        <v>5742</v>
      </c>
      <c r="AF90" s="6">
        <v>7178</v>
      </c>
      <c r="AG90" s="5">
        <f t="shared" si="7"/>
        <v>5742</v>
      </c>
      <c r="AH90" s="6">
        <v>0</v>
      </c>
      <c r="AI90" s="5">
        <f t="shared" si="8"/>
        <v>0</v>
      </c>
      <c r="AJ90" s="2">
        <v>0</v>
      </c>
    </row>
    <row r="91" spans="1:36" ht="15">
      <c r="A91">
        <v>7</v>
      </c>
      <c r="B91">
        <v>8321961078</v>
      </c>
      <c r="C91" t="s">
        <v>364</v>
      </c>
      <c r="D91">
        <v>70000171</v>
      </c>
      <c r="E91">
        <v>155</v>
      </c>
      <c r="F91" s="10" t="s">
        <v>25</v>
      </c>
      <c r="G91" t="s">
        <v>26</v>
      </c>
      <c r="H91" t="s">
        <v>27</v>
      </c>
      <c r="I91">
        <v>1</v>
      </c>
      <c r="K91" t="s">
        <v>28</v>
      </c>
      <c r="L91" t="s">
        <v>26</v>
      </c>
      <c r="Q91" t="s">
        <v>29</v>
      </c>
      <c r="S91" t="s">
        <v>365</v>
      </c>
      <c r="T91" s="4" t="s">
        <v>356</v>
      </c>
      <c r="U91" s="4" t="s">
        <v>356</v>
      </c>
      <c r="V91" s="4"/>
      <c r="W91" s="4"/>
      <c r="X91" s="4" t="s">
        <v>28</v>
      </c>
      <c r="Y91" s="4" t="s">
        <v>26</v>
      </c>
      <c r="Z91" s="4">
        <v>90287991</v>
      </c>
      <c r="AA91" s="4" t="s">
        <v>366</v>
      </c>
      <c r="AB91" s="4">
        <v>4</v>
      </c>
      <c r="AC91" s="4" t="s">
        <v>33</v>
      </c>
      <c r="AD91" s="6">
        <v>12550</v>
      </c>
      <c r="AE91" s="5">
        <f t="shared" si="6"/>
        <v>10040</v>
      </c>
      <c r="AF91" s="6">
        <v>12550</v>
      </c>
      <c r="AG91" s="5">
        <f t="shared" si="7"/>
        <v>10040</v>
      </c>
      <c r="AH91" s="6">
        <v>0</v>
      </c>
      <c r="AI91" s="5">
        <f t="shared" si="8"/>
        <v>0</v>
      </c>
      <c r="AJ91" s="2">
        <v>0</v>
      </c>
    </row>
    <row r="92" spans="1:36" ht="15">
      <c r="A92">
        <v>7</v>
      </c>
      <c r="B92">
        <v>8321961078</v>
      </c>
      <c r="C92" t="s">
        <v>367</v>
      </c>
      <c r="D92">
        <v>70000171</v>
      </c>
      <c r="E92">
        <v>156</v>
      </c>
      <c r="F92" s="10" t="s">
        <v>25</v>
      </c>
      <c r="G92" t="s">
        <v>26</v>
      </c>
      <c r="H92" t="s">
        <v>27</v>
      </c>
      <c r="I92">
        <v>1</v>
      </c>
      <c r="K92" t="s">
        <v>28</v>
      </c>
      <c r="L92" t="s">
        <v>26</v>
      </c>
      <c r="Q92" t="s">
        <v>29</v>
      </c>
      <c r="S92" t="s">
        <v>368</v>
      </c>
      <c r="T92" s="4" t="s">
        <v>26</v>
      </c>
      <c r="U92" s="4" t="s">
        <v>369</v>
      </c>
      <c r="V92" s="4"/>
      <c r="W92" s="4"/>
      <c r="X92" s="4" t="s">
        <v>28</v>
      </c>
      <c r="Y92" s="4" t="s">
        <v>26</v>
      </c>
      <c r="Z92" s="4">
        <v>80553243</v>
      </c>
      <c r="AA92" s="4" t="s">
        <v>370</v>
      </c>
      <c r="AB92" s="4">
        <v>3</v>
      </c>
      <c r="AC92" s="4" t="s">
        <v>33</v>
      </c>
      <c r="AD92" s="6">
        <v>7509</v>
      </c>
      <c r="AE92" s="5">
        <f t="shared" si="6"/>
        <v>6007</v>
      </c>
      <c r="AF92" s="6">
        <v>7509</v>
      </c>
      <c r="AG92" s="5">
        <f t="shared" si="7"/>
        <v>6007</v>
      </c>
      <c r="AH92" s="6">
        <v>0</v>
      </c>
      <c r="AI92" s="5">
        <f t="shared" si="8"/>
        <v>0</v>
      </c>
      <c r="AJ92" s="2">
        <v>0</v>
      </c>
    </row>
    <row r="93" spans="1:36" ht="15">
      <c r="A93">
        <v>7</v>
      </c>
      <c r="B93">
        <v>8321961078</v>
      </c>
      <c r="C93" t="s">
        <v>371</v>
      </c>
      <c r="D93">
        <v>70000171</v>
      </c>
      <c r="E93">
        <v>157</v>
      </c>
      <c r="F93" s="10" t="s">
        <v>25</v>
      </c>
      <c r="G93" t="s">
        <v>26</v>
      </c>
      <c r="H93" t="s">
        <v>27</v>
      </c>
      <c r="I93">
        <v>1</v>
      </c>
      <c r="K93" t="s">
        <v>28</v>
      </c>
      <c r="L93" t="s">
        <v>26</v>
      </c>
      <c r="Q93" t="s">
        <v>29</v>
      </c>
      <c r="S93" t="s">
        <v>372</v>
      </c>
      <c r="T93" s="4" t="s">
        <v>26</v>
      </c>
      <c r="U93" s="4" t="s">
        <v>159</v>
      </c>
      <c r="V93" s="4"/>
      <c r="W93" s="4"/>
      <c r="X93" s="4" t="s">
        <v>28</v>
      </c>
      <c r="Y93" s="4" t="s">
        <v>26</v>
      </c>
      <c r="Z93" s="4">
        <v>83186439</v>
      </c>
      <c r="AA93" s="4" t="s">
        <v>373</v>
      </c>
      <c r="AB93" s="4">
        <v>1</v>
      </c>
      <c r="AC93" s="4" t="s">
        <v>33</v>
      </c>
      <c r="AD93" s="6">
        <v>2862</v>
      </c>
      <c r="AE93" s="5">
        <f t="shared" si="6"/>
        <v>2289</v>
      </c>
      <c r="AF93" s="6">
        <v>2862</v>
      </c>
      <c r="AG93" s="5">
        <f t="shared" si="7"/>
        <v>2289</v>
      </c>
      <c r="AH93" s="6">
        <v>0</v>
      </c>
      <c r="AI93" s="5">
        <f t="shared" si="8"/>
        <v>0</v>
      </c>
      <c r="AJ93" s="2">
        <v>0</v>
      </c>
    </row>
    <row r="94" spans="1:36" ht="15">
      <c r="A94">
        <v>7</v>
      </c>
      <c r="B94">
        <v>8321961078</v>
      </c>
      <c r="C94" t="s">
        <v>374</v>
      </c>
      <c r="D94">
        <v>70000171</v>
      </c>
      <c r="E94">
        <v>160</v>
      </c>
      <c r="F94" s="10" t="s">
        <v>25</v>
      </c>
      <c r="G94" t="s">
        <v>26</v>
      </c>
      <c r="H94" t="s">
        <v>27</v>
      </c>
      <c r="I94">
        <v>1</v>
      </c>
      <c r="K94" t="s">
        <v>28</v>
      </c>
      <c r="L94" t="s">
        <v>26</v>
      </c>
      <c r="Q94" t="s">
        <v>29</v>
      </c>
      <c r="S94" t="s">
        <v>375</v>
      </c>
      <c r="T94" s="4" t="s">
        <v>333</v>
      </c>
      <c r="U94" s="4" t="s">
        <v>333</v>
      </c>
      <c r="V94" s="4">
        <v>2</v>
      </c>
      <c r="W94" s="4"/>
      <c r="X94" s="4" t="s">
        <v>28</v>
      </c>
      <c r="Y94" s="4" t="s">
        <v>26</v>
      </c>
      <c r="Z94" s="4">
        <v>1504548</v>
      </c>
      <c r="AA94" s="4" t="s">
        <v>376</v>
      </c>
      <c r="AB94" s="4">
        <v>2</v>
      </c>
      <c r="AC94" s="4" t="s">
        <v>33</v>
      </c>
      <c r="AD94" s="6">
        <v>5050</v>
      </c>
      <c r="AE94" s="5">
        <f t="shared" si="6"/>
        <v>4040</v>
      </c>
      <c r="AF94" s="6">
        <v>5050</v>
      </c>
      <c r="AG94" s="5">
        <f t="shared" si="7"/>
        <v>4040</v>
      </c>
      <c r="AH94" s="6">
        <v>0</v>
      </c>
      <c r="AI94" s="5">
        <f t="shared" si="8"/>
        <v>0</v>
      </c>
      <c r="AJ94" s="2">
        <v>0</v>
      </c>
    </row>
    <row r="95" spans="1:36" ht="15">
      <c r="A95">
        <v>7</v>
      </c>
      <c r="B95">
        <v>8321961078</v>
      </c>
      <c r="C95" t="s">
        <v>377</v>
      </c>
      <c r="D95">
        <v>70000171</v>
      </c>
      <c r="E95">
        <v>161</v>
      </c>
      <c r="F95" s="10" t="s">
        <v>25</v>
      </c>
      <c r="G95" t="s">
        <v>26</v>
      </c>
      <c r="H95" t="s">
        <v>27</v>
      </c>
      <c r="I95">
        <v>1</v>
      </c>
      <c r="K95" t="s">
        <v>28</v>
      </c>
      <c r="L95" t="s">
        <v>26</v>
      </c>
      <c r="Q95" t="s">
        <v>29</v>
      </c>
      <c r="S95" t="s">
        <v>378</v>
      </c>
      <c r="T95" s="4" t="s">
        <v>337</v>
      </c>
      <c r="U95" s="4" t="s">
        <v>337</v>
      </c>
      <c r="V95" s="4"/>
      <c r="W95" s="4"/>
      <c r="X95" s="4" t="s">
        <v>28</v>
      </c>
      <c r="Y95" s="4" t="s">
        <v>26</v>
      </c>
      <c r="Z95" s="4">
        <v>1504549</v>
      </c>
      <c r="AA95" s="4" t="s">
        <v>379</v>
      </c>
      <c r="AB95" s="4">
        <v>2</v>
      </c>
      <c r="AC95" s="4" t="s">
        <v>33</v>
      </c>
      <c r="AD95" s="6">
        <v>5236</v>
      </c>
      <c r="AE95" s="5">
        <f t="shared" si="6"/>
        <v>4188</v>
      </c>
      <c r="AF95" s="6">
        <v>5236</v>
      </c>
      <c r="AG95" s="5">
        <f t="shared" si="7"/>
        <v>4188</v>
      </c>
      <c r="AH95" s="6">
        <v>0</v>
      </c>
      <c r="AI95" s="5">
        <f t="shared" si="8"/>
        <v>0</v>
      </c>
      <c r="AJ95" s="2">
        <v>0</v>
      </c>
    </row>
    <row r="96" spans="1:36" ht="15">
      <c r="A96">
        <v>7</v>
      </c>
      <c r="B96">
        <v>8321961078</v>
      </c>
      <c r="C96" t="s">
        <v>380</v>
      </c>
      <c r="D96">
        <v>70000171</v>
      </c>
      <c r="E96">
        <v>164</v>
      </c>
      <c r="F96" s="10" t="s">
        <v>25</v>
      </c>
      <c r="G96" t="s">
        <v>26</v>
      </c>
      <c r="H96" t="s">
        <v>27</v>
      </c>
      <c r="I96">
        <v>1</v>
      </c>
      <c r="K96" t="s">
        <v>28</v>
      </c>
      <c r="L96" t="s">
        <v>26</v>
      </c>
      <c r="Q96" t="s">
        <v>29</v>
      </c>
      <c r="S96" t="s">
        <v>381</v>
      </c>
      <c r="T96" s="4" t="s">
        <v>26</v>
      </c>
      <c r="U96" s="4" t="s">
        <v>382</v>
      </c>
      <c r="V96" s="4"/>
      <c r="W96" s="4"/>
      <c r="X96" s="4" t="s">
        <v>28</v>
      </c>
      <c r="Y96" s="4" t="s">
        <v>26</v>
      </c>
      <c r="Z96" s="4">
        <v>71879485</v>
      </c>
      <c r="AA96" s="4" t="s">
        <v>383</v>
      </c>
      <c r="AB96" s="4">
        <v>2</v>
      </c>
      <c r="AC96" s="4" t="s">
        <v>33</v>
      </c>
      <c r="AD96" s="6">
        <v>16116</v>
      </c>
      <c r="AE96" s="5">
        <f t="shared" si="6"/>
        <v>12892</v>
      </c>
      <c r="AF96" s="6">
        <v>16116</v>
      </c>
      <c r="AG96" s="5">
        <f t="shared" si="7"/>
        <v>12892</v>
      </c>
      <c r="AH96" s="6">
        <v>0</v>
      </c>
      <c r="AI96" s="5">
        <f t="shared" si="8"/>
        <v>0</v>
      </c>
      <c r="AJ96" s="2">
        <v>0</v>
      </c>
    </row>
    <row r="97" spans="1:36" ht="15">
      <c r="A97">
        <v>7</v>
      </c>
      <c r="B97">
        <v>8321961078</v>
      </c>
      <c r="C97" t="s">
        <v>384</v>
      </c>
      <c r="D97">
        <v>70000171</v>
      </c>
      <c r="E97">
        <v>165</v>
      </c>
      <c r="F97" s="10" t="s">
        <v>25</v>
      </c>
      <c r="G97" t="s">
        <v>26</v>
      </c>
      <c r="H97" t="s">
        <v>27</v>
      </c>
      <c r="I97">
        <v>1</v>
      </c>
      <c r="K97" t="s">
        <v>28</v>
      </c>
      <c r="L97" t="s">
        <v>26</v>
      </c>
      <c r="Q97" t="s">
        <v>29</v>
      </c>
      <c r="S97" t="s">
        <v>385</v>
      </c>
      <c r="T97" s="4" t="s">
        <v>26</v>
      </c>
      <c r="U97" s="4" t="s">
        <v>386</v>
      </c>
      <c r="V97" s="4"/>
      <c r="W97" s="4"/>
      <c r="X97" s="4" t="s">
        <v>28</v>
      </c>
      <c r="Y97" s="4" t="s">
        <v>26</v>
      </c>
      <c r="Z97" s="4">
        <v>7782838</v>
      </c>
      <c r="AA97" s="4" t="s">
        <v>387</v>
      </c>
      <c r="AB97" s="4">
        <v>5</v>
      </c>
      <c r="AC97" s="4" t="s">
        <v>33</v>
      </c>
      <c r="AD97" s="6">
        <v>11301</v>
      </c>
      <c r="AE97" s="5">
        <f t="shared" si="6"/>
        <v>9040</v>
      </c>
      <c r="AF97" s="6">
        <v>11301</v>
      </c>
      <c r="AG97" s="5">
        <f t="shared" si="7"/>
        <v>9040</v>
      </c>
      <c r="AH97" s="6">
        <v>0</v>
      </c>
      <c r="AI97" s="5">
        <f t="shared" si="8"/>
        <v>0</v>
      </c>
      <c r="AJ97" s="2">
        <v>0</v>
      </c>
    </row>
    <row r="98" spans="1:36" ht="15">
      <c r="A98">
        <v>7</v>
      </c>
      <c r="B98">
        <v>8321961078</v>
      </c>
      <c r="C98" t="s">
        <v>388</v>
      </c>
      <c r="D98">
        <v>70000171</v>
      </c>
      <c r="E98">
        <v>167</v>
      </c>
      <c r="F98" s="10" t="s">
        <v>25</v>
      </c>
      <c r="G98" t="s">
        <v>26</v>
      </c>
      <c r="H98" t="s">
        <v>27</v>
      </c>
      <c r="I98">
        <v>1</v>
      </c>
      <c r="K98" t="s">
        <v>28</v>
      </c>
      <c r="L98" t="s">
        <v>26</v>
      </c>
      <c r="Q98" t="s">
        <v>29</v>
      </c>
      <c r="S98" t="s">
        <v>389</v>
      </c>
      <c r="T98" s="4" t="s">
        <v>283</v>
      </c>
      <c r="U98" s="4" t="s">
        <v>283</v>
      </c>
      <c r="V98" s="4"/>
      <c r="W98" s="4"/>
      <c r="X98" s="4" t="s">
        <v>28</v>
      </c>
      <c r="Y98" s="4" t="s">
        <v>26</v>
      </c>
      <c r="Z98" s="4">
        <v>1414073</v>
      </c>
      <c r="AA98" s="4" t="s">
        <v>390</v>
      </c>
      <c r="AB98" s="4">
        <v>3</v>
      </c>
      <c r="AC98" s="4" t="s">
        <v>33</v>
      </c>
      <c r="AD98" s="6">
        <v>6093</v>
      </c>
      <c r="AE98" s="5">
        <f t="shared" si="6"/>
        <v>4874</v>
      </c>
      <c r="AF98" s="6">
        <v>6093</v>
      </c>
      <c r="AG98" s="5">
        <f t="shared" si="7"/>
        <v>4874</v>
      </c>
      <c r="AH98" s="6">
        <v>0</v>
      </c>
      <c r="AI98" s="5">
        <f t="shared" si="8"/>
        <v>0</v>
      </c>
      <c r="AJ98" s="2">
        <v>0</v>
      </c>
    </row>
    <row r="99" spans="1:36" ht="15">
      <c r="A99">
        <v>7</v>
      </c>
      <c r="B99">
        <v>8321961078</v>
      </c>
      <c r="C99" t="s">
        <v>391</v>
      </c>
      <c r="D99">
        <v>70000171</v>
      </c>
      <c r="E99">
        <v>168</v>
      </c>
      <c r="F99" s="10" t="s">
        <v>25</v>
      </c>
      <c r="G99" t="s">
        <v>26</v>
      </c>
      <c r="H99" t="s">
        <v>27</v>
      </c>
      <c r="I99">
        <v>1</v>
      </c>
      <c r="K99" t="s">
        <v>28</v>
      </c>
      <c r="L99" t="s">
        <v>26</v>
      </c>
      <c r="Q99" t="s">
        <v>29</v>
      </c>
      <c r="S99" t="s">
        <v>392</v>
      </c>
      <c r="T99" s="4" t="s">
        <v>26</v>
      </c>
      <c r="U99" s="4" t="s">
        <v>393</v>
      </c>
      <c r="V99" s="4"/>
      <c r="W99" s="4"/>
      <c r="X99" s="4" t="s">
        <v>28</v>
      </c>
      <c r="Y99" s="4" t="s">
        <v>26</v>
      </c>
      <c r="Z99" s="4">
        <v>90012019</v>
      </c>
      <c r="AA99" s="4" t="s">
        <v>394</v>
      </c>
      <c r="AB99" s="4">
        <v>3</v>
      </c>
      <c r="AC99" s="4" t="s">
        <v>33</v>
      </c>
      <c r="AD99" s="6">
        <v>5725</v>
      </c>
      <c r="AE99" s="5">
        <f aca="true" t="shared" si="9" ref="AE99:AE130">AG99+AI99</f>
        <v>4580</v>
      </c>
      <c r="AF99" s="6">
        <v>5725</v>
      </c>
      <c r="AG99" s="5">
        <f aca="true" t="shared" si="10" ref="AG99:AG130">INT(AF99*0.8)</f>
        <v>4580</v>
      </c>
      <c r="AH99" s="6">
        <v>0</v>
      </c>
      <c r="AI99" s="5">
        <f aca="true" t="shared" si="11" ref="AI99:AI130">INT(AH99*0.8)</f>
        <v>0</v>
      </c>
      <c r="AJ99" s="2">
        <v>0</v>
      </c>
    </row>
    <row r="100" spans="1:36" ht="15">
      <c r="A100">
        <v>7</v>
      </c>
      <c r="B100">
        <v>8321961078</v>
      </c>
      <c r="C100" t="s">
        <v>395</v>
      </c>
      <c r="D100">
        <v>70000171</v>
      </c>
      <c r="E100">
        <v>169</v>
      </c>
      <c r="F100" s="10" t="s">
        <v>25</v>
      </c>
      <c r="G100" t="s">
        <v>26</v>
      </c>
      <c r="H100" t="s">
        <v>27</v>
      </c>
      <c r="I100">
        <v>1</v>
      </c>
      <c r="K100" t="s">
        <v>28</v>
      </c>
      <c r="L100" t="s">
        <v>26</v>
      </c>
      <c r="Q100" t="s">
        <v>29</v>
      </c>
      <c r="S100" t="s">
        <v>396</v>
      </c>
      <c r="T100" s="4" t="s">
        <v>356</v>
      </c>
      <c r="U100" s="4" t="s">
        <v>397</v>
      </c>
      <c r="V100" s="4"/>
      <c r="W100" s="4"/>
      <c r="X100" s="4" t="s">
        <v>28</v>
      </c>
      <c r="Y100" s="4" t="s">
        <v>26</v>
      </c>
      <c r="Z100" s="4">
        <v>1400570</v>
      </c>
      <c r="AA100" s="4" t="s">
        <v>398</v>
      </c>
      <c r="AB100" s="4">
        <v>3</v>
      </c>
      <c r="AC100" s="4" t="s">
        <v>38</v>
      </c>
      <c r="AD100" s="6">
        <v>9068</v>
      </c>
      <c r="AE100" s="5">
        <f t="shared" si="9"/>
        <v>7253</v>
      </c>
      <c r="AF100" s="6">
        <v>3056</v>
      </c>
      <c r="AG100" s="5">
        <f t="shared" si="10"/>
        <v>2444</v>
      </c>
      <c r="AH100" s="6">
        <v>6012</v>
      </c>
      <c r="AI100" s="5">
        <f t="shared" si="11"/>
        <v>4809</v>
      </c>
      <c r="AJ100" s="2">
        <v>0</v>
      </c>
    </row>
    <row r="101" spans="1:36" ht="15">
      <c r="A101">
        <v>7</v>
      </c>
      <c r="B101">
        <v>8321961078</v>
      </c>
      <c r="C101" t="s">
        <v>399</v>
      </c>
      <c r="D101">
        <v>70000171</v>
      </c>
      <c r="E101">
        <v>171</v>
      </c>
      <c r="F101" s="10" t="s">
        <v>25</v>
      </c>
      <c r="G101" t="s">
        <v>26</v>
      </c>
      <c r="H101" t="s">
        <v>27</v>
      </c>
      <c r="I101">
        <v>1</v>
      </c>
      <c r="K101" t="s">
        <v>28</v>
      </c>
      <c r="L101" t="s">
        <v>26</v>
      </c>
      <c r="Q101" t="s">
        <v>29</v>
      </c>
      <c r="S101" t="s">
        <v>400</v>
      </c>
      <c r="T101" s="4" t="s">
        <v>302</v>
      </c>
      <c r="U101" s="4" t="s">
        <v>302</v>
      </c>
      <c r="V101" s="4">
        <v>1</v>
      </c>
      <c r="W101" s="4"/>
      <c r="X101" s="4" t="s">
        <v>28</v>
      </c>
      <c r="Y101" s="4" t="s">
        <v>26</v>
      </c>
      <c r="Z101" s="4">
        <v>71907053</v>
      </c>
      <c r="AA101" s="4" t="s">
        <v>401</v>
      </c>
      <c r="AB101" s="4">
        <v>2</v>
      </c>
      <c r="AC101" s="4" t="s">
        <v>33</v>
      </c>
      <c r="AD101" s="6">
        <v>9818</v>
      </c>
      <c r="AE101" s="5">
        <f t="shared" si="9"/>
        <v>7854</v>
      </c>
      <c r="AF101" s="6">
        <v>9818</v>
      </c>
      <c r="AG101" s="5">
        <f t="shared" si="10"/>
        <v>7854</v>
      </c>
      <c r="AH101" s="6">
        <v>0</v>
      </c>
      <c r="AI101" s="5">
        <f t="shared" si="11"/>
        <v>0</v>
      </c>
      <c r="AJ101" s="2">
        <v>0</v>
      </c>
    </row>
    <row r="102" spans="1:36" ht="15">
      <c r="A102">
        <v>7</v>
      </c>
      <c r="B102">
        <v>8321961078</v>
      </c>
      <c r="C102" t="s">
        <v>402</v>
      </c>
      <c r="D102">
        <v>70000171</v>
      </c>
      <c r="E102">
        <v>173</v>
      </c>
      <c r="F102" s="10" t="s">
        <v>25</v>
      </c>
      <c r="G102" t="s">
        <v>26</v>
      </c>
      <c r="H102" t="s">
        <v>27</v>
      </c>
      <c r="I102">
        <v>1</v>
      </c>
      <c r="K102" t="s">
        <v>28</v>
      </c>
      <c r="L102" t="s">
        <v>26</v>
      </c>
      <c r="Q102" t="s">
        <v>29</v>
      </c>
      <c r="S102" t="s">
        <v>403</v>
      </c>
      <c r="T102" s="4" t="s">
        <v>26</v>
      </c>
      <c r="U102" s="4" t="s">
        <v>404</v>
      </c>
      <c r="V102" s="4"/>
      <c r="W102" s="4"/>
      <c r="X102" s="4" t="s">
        <v>28</v>
      </c>
      <c r="Y102" s="4" t="s">
        <v>26</v>
      </c>
      <c r="Z102" s="4">
        <v>90012307</v>
      </c>
      <c r="AA102" s="4" t="s">
        <v>405</v>
      </c>
      <c r="AB102" s="4">
        <v>7</v>
      </c>
      <c r="AC102" s="4" t="s">
        <v>33</v>
      </c>
      <c r="AD102" s="6">
        <v>22305</v>
      </c>
      <c r="AE102" s="5">
        <f t="shared" si="9"/>
        <v>17844</v>
      </c>
      <c r="AF102" s="6">
        <v>22305</v>
      </c>
      <c r="AG102" s="5">
        <f t="shared" si="10"/>
        <v>17844</v>
      </c>
      <c r="AH102" s="6">
        <v>0</v>
      </c>
      <c r="AI102" s="5">
        <f t="shared" si="11"/>
        <v>0</v>
      </c>
      <c r="AJ102" s="2">
        <v>0</v>
      </c>
    </row>
    <row r="103" spans="1:36" ht="15">
      <c r="A103">
        <v>7</v>
      </c>
      <c r="B103">
        <v>8321961078</v>
      </c>
      <c r="C103" t="s">
        <v>406</v>
      </c>
      <c r="D103">
        <v>70000171</v>
      </c>
      <c r="E103">
        <v>175</v>
      </c>
      <c r="F103" s="10" t="s">
        <v>25</v>
      </c>
      <c r="G103" t="s">
        <v>26</v>
      </c>
      <c r="H103" t="s">
        <v>27</v>
      </c>
      <c r="I103">
        <v>1</v>
      </c>
      <c r="K103" t="s">
        <v>28</v>
      </c>
      <c r="L103" t="s">
        <v>26</v>
      </c>
      <c r="Q103" t="s">
        <v>29</v>
      </c>
      <c r="S103" t="s">
        <v>407</v>
      </c>
      <c r="T103" s="4" t="s">
        <v>26</v>
      </c>
      <c r="U103" s="4" t="s">
        <v>408</v>
      </c>
      <c r="V103" s="4"/>
      <c r="W103" s="4"/>
      <c r="X103" s="4" t="s">
        <v>28</v>
      </c>
      <c r="Y103" s="4" t="s">
        <v>26</v>
      </c>
      <c r="Z103" s="4">
        <v>83151930</v>
      </c>
      <c r="AA103" s="4" t="s">
        <v>409</v>
      </c>
      <c r="AB103" s="4">
        <v>2</v>
      </c>
      <c r="AC103" s="4" t="s">
        <v>33</v>
      </c>
      <c r="AD103" s="6">
        <v>7841</v>
      </c>
      <c r="AE103" s="5">
        <f t="shared" si="9"/>
        <v>6272</v>
      </c>
      <c r="AF103" s="6">
        <v>7841</v>
      </c>
      <c r="AG103" s="5">
        <f t="shared" si="10"/>
        <v>6272</v>
      </c>
      <c r="AH103" s="6">
        <v>0</v>
      </c>
      <c r="AI103" s="5">
        <f t="shared" si="11"/>
        <v>0</v>
      </c>
      <c r="AJ103" s="2">
        <v>0</v>
      </c>
    </row>
    <row r="104" spans="1:36" ht="15">
      <c r="A104">
        <v>7</v>
      </c>
      <c r="B104">
        <v>8321961078</v>
      </c>
      <c r="C104" t="s">
        <v>410</v>
      </c>
      <c r="D104">
        <v>70000171</v>
      </c>
      <c r="E104">
        <v>186</v>
      </c>
      <c r="F104" s="10" t="s">
        <v>25</v>
      </c>
      <c r="G104" t="s">
        <v>26</v>
      </c>
      <c r="H104" t="s">
        <v>27</v>
      </c>
      <c r="I104">
        <v>1</v>
      </c>
      <c r="K104" t="s">
        <v>28</v>
      </c>
      <c r="L104" t="s">
        <v>26</v>
      </c>
      <c r="Q104" t="s">
        <v>29</v>
      </c>
      <c r="S104" t="s">
        <v>411</v>
      </c>
      <c r="T104" s="4" t="s">
        <v>26</v>
      </c>
      <c r="U104" s="4" t="s">
        <v>63</v>
      </c>
      <c r="V104" s="4"/>
      <c r="W104" s="4"/>
      <c r="X104" s="4" t="s">
        <v>28</v>
      </c>
      <c r="Y104" s="4" t="s">
        <v>26</v>
      </c>
      <c r="Z104" s="4">
        <v>22628232</v>
      </c>
      <c r="AA104" s="4" t="s">
        <v>412</v>
      </c>
      <c r="AB104" s="4">
        <v>2</v>
      </c>
      <c r="AC104" s="4" t="s">
        <v>24</v>
      </c>
      <c r="AD104" s="6">
        <v>4249</v>
      </c>
      <c r="AE104" s="5">
        <f t="shared" si="9"/>
        <v>3399</v>
      </c>
      <c r="AF104" s="6">
        <v>4249</v>
      </c>
      <c r="AG104" s="5">
        <f t="shared" si="10"/>
        <v>3399</v>
      </c>
      <c r="AH104" s="6">
        <v>0</v>
      </c>
      <c r="AI104" s="5">
        <f t="shared" si="11"/>
        <v>0</v>
      </c>
      <c r="AJ104" s="2">
        <v>0</v>
      </c>
    </row>
    <row r="105" spans="1:36" ht="15">
      <c r="A105">
        <v>7</v>
      </c>
      <c r="B105">
        <v>8321961078</v>
      </c>
      <c r="C105" t="s">
        <v>413</v>
      </c>
      <c r="D105">
        <v>70000171</v>
      </c>
      <c r="E105">
        <v>187</v>
      </c>
      <c r="F105" s="10" t="s">
        <v>25</v>
      </c>
      <c r="G105" t="s">
        <v>26</v>
      </c>
      <c r="H105" t="s">
        <v>27</v>
      </c>
      <c r="I105">
        <v>1</v>
      </c>
      <c r="K105" t="s">
        <v>28</v>
      </c>
      <c r="L105" t="s">
        <v>26</v>
      </c>
      <c r="Q105" t="s">
        <v>29</v>
      </c>
      <c r="S105" t="s">
        <v>414</v>
      </c>
      <c r="T105" s="4" t="s">
        <v>283</v>
      </c>
      <c r="U105" s="4" t="s">
        <v>415</v>
      </c>
      <c r="V105" s="4"/>
      <c r="W105" s="4"/>
      <c r="X105" s="4" t="s">
        <v>28</v>
      </c>
      <c r="Y105" s="4" t="s">
        <v>26</v>
      </c>
      <c r="Z105" s="4">
        <v>25932212</v>
      </c>
      <c r="AA105" s="4" t="s">
        <v>416</v>
      </c>
      <c r="AB105" s="4">
        <v>4</v>
      </c>
      <c r="AC105" s="4" t="s">
        <v>24</v>
      </c>
      <c r="AD105" s="6">
        <v>11219</v>
      </c>
      <c r="AE105" s="5">
        <f t="shared" si="9"/>
        <v>8975</v>
      </c>
      <c r="AF105" s="6">
        <v>11219</v>
      </c>
      <c r="AG105" s="5">
        <f t="shared" si="10"/>
        <v>8975</v>
      </c>
      <c r="AH105" s="6">
        <v>0</v>
      </c>
      <c r="AI105" s="5">
        <f t="shared" si="11"/>
        <v>0</v>
      </c>
      <c r="AJ105" s="2">
        <v>0</v>
      </c>
    </row>
    <row r="106" spans="1:36" ht="15">
      <c r="A106">
        <v>7</v>
      </c>
      <c r="B106">
        <v>8321961078</v>
      </c>
      <c r="C106" t="s">
        <v>417</v>
      </c>
      <c r="D106">
        <v>70000171</v>
      </c>
      <c r="E106">
        <v>188</v>
      </c>
      <c r="F106" s="10" t="s">
        <v>25</v>
      </c>
      <c r="G106" t="s">
        <v>26</v>
      </c>
      <c r="H106" t="s">
        <v>27</v>
      </c>
      <c r="I106">
        <v>1</v>
      </c>
      <c r="K106" t="s">
        <v>28</v>
      </c>
      <c r="L106" t="s">
        <v>26</v>
      </c>
      <c r="Q106" t="s">
        <v>29</v>
      </c>
      <c r="S106" t="s">
        <v>418</v>
      </c>
      <c r="T106" s="4" t="s">
        <v>26</v>
      </c>
      <c r="U106" s="4" t="s">
        <v>419</v>
      </c>
      <c r="V106" s="4"/>
      <c r="W106" s="4"/>
      <c r="X106" s="4" t="s">
        <v>28</v>
      </c>
      <c r="Y106" s="4" t="s">
        <v>26</v>
      </c>
      <c r="Z106" s="4">
        <v>12915726</v>
      </c>
      <c r="AA106" s="4" t="s">
        <v>420</v>
      </c>
      <c r="AB106" s="4">
        <v>7</v>
      </c>
      <c r="AC106" s="4" t="s">
        <v>24</v>
      </c>
      <c r="AD106" s="6">
        <v>22348</v>
      </c>
      <c r="AE106" s="5">
        <f t="shared" si="9"/>
        <v>17878</v>
      </c>
      <c r="AF106" s="6">
        <v>22348</v>
      </c>
      <c r="AG106" s="5">
        <f t="shared" si="10"/>
        <v>17878</v>
      </c>
      <c r="AH106" s="6">
        <v>0</v>
      </c>
      <c r="AI106" s="5">
        <f t="shared" si="11"/>
        <v>0</v>
      </c>
      <c r="AJ106" s="2">
        <v>0</v>
      </c>
    </row>
    <row r="107" spans="1:36" ht="15">
      <c r="A107">
        <v>7</v>
      </c>
      <c r="B107">
        <v>8321961078</v>
      </c>
      <c r="C107" t="s">
        <v>421</v>
      </c>
      <c r="D107">
        <v>70000171</v>
      </c>
      <c r="E107">
        <v>189</v>
      </c>
      <c r="F107" s="10" t="s">
        <v>25</v>
      </c>
      <c r="G107" t="s">
        <v>26</v>
      </c>
      <c r="H107" t="s">
        <v>27</v>
      </c>
      <c r="I107">
        <v>1</v>
      </c>
      <c r="K107" t="s">
        <v>28</v>
      </c>
      <c r="L107" t="s">
        <v>26</v>
      </c>
      <c r="Q107" t="s">
        <v>29</v>
      </c>
      <c r="S107" t="s">
        <v>422</v>
      </c>
      <c r="T107" s="4" t="s">
        <v>26</v>
      </c>
      <c r="U107" s="4" t="s">
        <v>101</v>
      </c>
      <c r="V107" s="4">
        <v>51</v>
      </c>
      <c r="W107" s="4"/>
      <c r="X107" s="4" t="s">
        <v>28</v>
      </c>
      <c r="Y107" s="4" t="s">
        <v>26</v>
      </c>
      <c r="Z107" s="4">
        <v>10493219</v>
      </c>
      <c r="AA107" s="4" t="s">
        <v>423</v>
      </c>
      <c r="AB107" s="4">
        <v>6</v>
      </c>
      <c r="AC107" s="4" t="s">
        <v>24</v>
      </c>
      <c r="AD107" s="6">
        <v>18005</v>
      </c>
      <c r="AE107" s="5">
        <f t="shared" si="9"/>
        <v>14404</v>
      </c>
      <c r="AF107" s="6">
        <v>18005</v>
      </c>
      <c r="AG107" s="5">
        <f t="shared" si="10"/>
        <v>14404</v>
      </c>
      <c r="AH107" s="6">
        <v>0</v>
      </c>
      <c r="AI107" s="5">
        <f t="shared" si="11"/>
        <v>0</v>
      </c>
      <c r="AJ107" s="2">
        <v>0</v>
      </c>
    </row>
    <row r="108" spans="1:36" ht="15">
      <c r="A108">
        <v>7</v>
      </c>
      <c r="B108">
        <v>8321961078</v>
      </c>
      <c r="C108" t="s">
        <v>424</v>
      </c>
      <c r="D108">
        <v>70000171</v>
      </c>
      <c r="E108">
        <v>191</v>
      </c>
      <c r="F108" s="10" t="s">
        <v>25</v>
      </c>
      <c r="G108" t="s">
        <v>26</v>
      </c>
      <c r="H108" t="s">
        <v>27</v>
      </c>
      <c r="I108">
        <v>1</v>
      </c>
      <c r="K108" t="s">
        <v>28</v>
      </c>
      <c r="L108" t="s">
        <v>26</v>
      </c>
      <c r="Q108" t="s">
        <v>29</v>
      </c>
      <c r="S108" t="s">
        <v>425</v>
      </c>
      <c r="T108" s="4" t="s">
        <v>26</v>
      </c>
      <c r="U108" s="4" t="s">
        <v>386</v>
      </c>
      <c r="V108" s="4"/>
      <c r="W108" s="4"/>
      <c r="X108" s="4" t="s">
        <v>28</v>
      </c>
      <c r="Y108" s="4" t="s">
        <v>26</v>
      </c>
      <c r="Z108" s="4">
        <v>91220379</v>
      </c>
      <c r="AA108" s="4" t="s">
        <v>426</v>
      </c>
      <c r="AB108" s="4">
        <v>13</v>
      </c>
      <c r="AC108" s="4" t="s">
        <v>33</v>
      </c>
      <c r="AD108" s="6">
        <v>47142</v>
      </c>
      <c r="AE108" s="5">
        <f t="shared" si="9"/>
        <v>37713</v>
      </c>
      <c r="AF108" s="6">
        <v>47142</v>
      </c>
      <c r="AG108" s="5">
        <f t="shared" si="10"/>
        <v>37713</v>
      </c>
      <c r="AH108" s="6">
        <v>0</v>
      </c>
      <c r="AI108" s="5">
        <f t="shared" si="11"/>
        <v>0</v>
      </c>
      <c r="AJ108" s="2">
        <v>0</v>
      </c>
    </row>
    <row r="109" spans="1:36" ht="15">
      <c r="A109">
        <v>7</v>
      </c>
      <c r="B109">
        <v>8321961078</v>
      </c>
      <c r="C109" t="s">
        <v>427</v>
      </c>
      <c r="D109">
        <v>70000171</v>
      </c>
      <c r="E109">
        <v>194</v>
      </c>
      <c r="F109" s="10" t="s">
        <v>25</v>
      </c>
      <c r="G109" t="s">
        <v>26</v>
      </c>
      <c r="H109" t="s">
        <v>27</v>
      </c>
      <c r="I109">
        <v>1</v>
      </c>
      <c r="K109" t="s">
        <v>28</v>
      </c>
      <c r="L109" t="s">
        <v>26</v>
      </c>
      <c r="Q109" t="s">
        <v>29</v>
      </c>
      <c r="S109" t="s">
        <v>428</v>
      </c>
      <c r="T109" s="4" t="s">
        <v>26</v>
      </c>
      <c r="U109" s="4" t="s">
        <v>429</v>
      </c>
      <c r="V109" s="4"/>
      <c r="W109" s="4"/>
      <c r="X109" s="4" t="s">
        <v>28</v>
      </c>
      <c r="Y109" s="4" t="s">
        <v>26</v>
      </c>
      <c r="Z109" s="4">
        <v>90012408</v>
      </c>
      <c r="AA109" s="4" t="s">
        <v>430</v>
      </c>
      <c r="AB109" s="4">
        <v>9</v>
      </c>
      <c r="AC109" s="4" t="s">
        <v>38</v>
      </c>
      <c r="AD109" s="6">
        <v>21479</v>
      </c>
      <c r="AE109" s="5">
        <f t="shared" si="9"/>
        <v>17182</v>
      </c>
      <c r="AF109" s="6">
        <v>7142</v>
      </c>
      <c r="AG109" s="5">
        <f t="shared" si="10"/>
        <v>5713</v>
      </c>
      <c r="AH109" s="6">
        <v>14337</v>
      </c>
      <c r="AI109" s="5">
        <f t="shared" si="11"/>
        <v>11469</v>
      </c>
      <c r="AJ109" s="2">
        <v>0</v>
      </c>
    </row>
    <row r="110" spans="1:36" ht="15">
      <c r="A110">
        <v>7</v>
      </c>
      <c r="B110">
        <v>8321961078</v>
      </c>
      <c r="C110" t="s">
        <v>431</v>
      </c>
      <c r="D110">
        <v>70000171</v>
      </c>
      <c r="E110">
        <v>196</v>
      </c>
      <c r="F110" s="10" t="s">
        <v>25</v>
      </c>
      <c r="G110" t="s">
        <v>26</v>
      </c>
      <c r="H110" t="s">
        <v>27</v>
      </c>
      <c r="I110">
        <v>1</v>
      </c>
      <c r="K110" t="s">
        <v>28</v>
      </c>
      <c r="L110" t="s">
        <v>26</v>
      </c>
      <c r="Q110" t="s">
        <v>29</v>
      </c>
      <c r="S110" t="s">
        <v>432</v>
      </c>
      <c r="T110" s="4" t="s">
        <v>209</v>
      </c>
      <c r="U110" s="4" t="s">
        <v>209</v>
      </c>
      <c r="V110" s="4">
        <v>4</v>
      </c>
      <c r="W110" s="4"/>
      <c r="X110" s="4" t="s">
        <v>28</v>
      </c>
      <c r="Y110" s="4" t="s">
        <v>26</v>
      </c>
      <c r="Z110" s="4">
        <v>10772862</v>
      </c>
      <c r="AA110" s="4" t="s">
        <v>433</v>
      </c>
      <c r="AB110" s="4">
        <v>2</v>
      </c>
      <c r="AC110" s="4" t="s">
        <v>33</v>
      </c>
      <c r="AD110" s="6">
        <v>2515</v>
      </c>
      <c r="AE110" s="5">
        <f t="shared" si="9"/>
        <v>2012</v>
      </c>
      <c r="AF110" s="6">
        <v>2515</v>
      </c>
      <c r="AG110" s="5">
        <f t="shared" si="10"/>
        <v>2012</v>
      </c>
      <c r="AH110" s="6">
        <v>0</v>
      </c>
      <c r="AI110" s="5">
        <f t="shared" si="11"/>
        <v>0</v>
      </c>
      <c r="AJ110" s="2">
        <v>0</v>
      </c>
    </row>
    <row r="111" spans="1:36" ht="15">
      <c r="A111">
        <v>7</v>
      </c>
      <c r="B111">
        <v>8321961078</v>
      </c>
      <c r="C111" t="s">
        <v>434</v>
      </c>
      <c r="D111">
        <v>70000171</v>
      </c>
      <c r="E111">
        <v>197</v>
      </c>
      <c r="F111" s="10" t="s">
        <v>25</v>
      </c>
      <c r="G111" t="s">
        <v>26</v>
      </c>
      <c r="H111" t="s">
        <v>27</v>
      </c>
      <c r="I111">
        <v>1</v>
      </c>
      <c r="K111" t="s">
        <v>28</v>
      </c>
      <c r="L111" t="s">
        <v>26</v>
      </c>
      <c r="Q111" t="s">
        <v>29</v>
      </c>
      <c r="S111" t="s">
        <v>435</v>
      </c>
      <c r="T111" s="4" t="s">
        <v>209</v>
      </c>
      <c r="U111" s="4" t="s">
        <v>209</v>
      </c>
      <c r="V111" s="4">
        <v>3</v>
      </c>
      <c r="W111" s="4"/>
      <c r="X111" s="4" t="s">
        <v>28</v>
      </c>
      <c r="Y111" s="4" t="s">
        <v>26</v>
      </c>
      <c r="Z111" s="4">
        <v>8199147</v>
      </c>
      <c r="AA111" s="4" t="s">
        <v>436</v>
      </c>
      <c r="AB111" s="4">
        <v>1</v>
      </c>
      <c r="AC111" s="4" t="s">
        <v>33</v>
      </c>
      <c r="AD111" s="6">
        <v>2894</v>
      </c>
      <c r="AE111" s="5">
        <f t="shared" si="9"/>
        <v>2315</v>
      </c>
      <c r="AF111" s="6">
        <v>2894</v>
      </c>
      <c r="AG111" s="5">
        <f t="shared" si="10"/>
        <v>2315</v>
      </c>
      <c r="AH111" s="6">
        <v>0</v>
      </c>
      <c r="AI111" s="5">
        <f t="shared" si="11"/>
        <v>0</v>
      </c>
      <c r="AJ111" s="2">
        <v>0</v>
      </c>
    </row>
    <row r="112" spans="1:36" ht="15">
      <c r="A112">
        <v>7</v>
      </c>
      <c r="B112">
        <v>8321961078</v>
      </c>
      <c r="C112" t="s">
        <v>437</v>
      </c>
      <c r="D112">
        <v>70000171</v>
      </c>
      <c r="E112">
        <v>198</v>
      </c>
      <c r="F112" s="10" t="s">
        <v>25</v>
      </c>
      <c r="G112" t="s">
        <v>26</v>
      </c>
      <c r="H112" t="s">
        <v>27</v>
      </c>
      <c r="I112">
        <v>1</v>
      </c>
      <c r="K112" t="s">
        <v>28</v>
      </c>
      <c r="L112" t="s">
        <v>26</v>
      </c>
      <c r="Q112" t="s">
        <v>29</v>
      </c>
      <c r="S112" t="s">
        <v>438</v>
      </c>
      <c r="T112" s="4" t="s">
        <v>309</v>
      </c>
      <c r="U112" s="4" t="s">
        <v>309</v>
      </c>
      <c r="V112" s="4">
        <v>2</v>
      </c>
      <c r="W112" s="4"/>
      <c r="X112" s="4" t="s">
        <v>28</v>
      </c>
      <c r="Y112" s="4" t="s">
        <v>26</v>
      </c>
      <c r="Z112" s="4">
        <v>1504426</v>
      </c>
      <c r="AA112" s="4" t="s">
        <v>439</v>
      </c>
      <c r="AB112" s="4">
        <v>3</v>
      </c>
      <c r="AC112" s="4" t="s">
        <v>33</v>
      </c>
      <c r="AD112" s="6">
        <v>5675</v>
      </c>
      <c r="AE112" s="5">
        <f t="shared" si="9"/>
        <v>4540</v>
      </c>
      <c r="AF112" s="6">
        <v>5675</v>
      </c>
      <c r="AG112" s="5">
        <f t="shared" si="10"/>
        <v>4540</v>
      </c>
      <c r="AH112" s="6">
        <v>0</v>
      </c>
      <c r="AI112" s="5">
        <f t="shared" si="11"/>
        <v>0</v>
      </c>
      <c r="AJ112" s="2">
        <v>0</v>
      </c>
    </row>
    <row r="113" spans="1:36" ht="15">
      <c r="A113">
        <v>7</v>
      </c>
      <c r="B113">
        <v>8321961078</v>
      </c>
      <c r="C113" t="s">
        <v>440</v>
      </c>
      <c r="D113">
        <v>70000171</v>
      </c>
      <c r="E113">
        <v>199</v>
      </c>
      <c r="F113" s="10" t="s">
        <v>25</v>
      </c>
      <c r="G113" t="s">
        <v>26</v>
      </c>
      <c r="H113" t="s">
        <v>27</v>
      </c>
      <c r="I113">
        <v>1</v>
      </c>
      <c r="K113" t="s">
        <v>28</v>
      </c>
      <c r="L113" t="s">
        <v>26</v>
      </c>
      <c r="Q113" t="s">
        <v>29</v>
      </c>
      <c r="S113" t="s">
        <v>438</v>
      </c>
      <c r="T113" s="4" t="s">
        <v>309</v>
      </c>
      <c r="U113" s="4" t="s">
        <v>309</v>
      </c>
      <c r="V113" s="4">
        <v>6</v>
      </c>
      <c r="W113" s="4"/>
      <c r="X113" s="4" t="s">
        <v>28</v>
      </c>
      <c r="Y113" s="4" t="s">
        <v>26</v>
      </c>
      <c r="Z113" s="4">
        <v>1504432</v>
      </c>
      <c r="AA113" s="4" t="s">
        <v>441</v>
      </c>
      <c r="AB113" s="4">
        <v>1</v>
      </c>
      <c r="AC113" s="4" t="s">
        <v>33</v>
      </c>
      <c r="AD113" s="6">
        <v>3871</v>
      </c>
      <c r="AE113" s="5">
        <f t="shared" si="9"/>
        <v>3096</v>
      </c>
      <c r="AF113" s="6">
        <v>3871</v>
      </c>
      <c r="AG113" s="5">
        <f t="shared" si="10"/>
        <v>3096</v>
      </c>
      <c r="AH113" s="6">
        <v>0</v>
      </c>
      <c r="AI113" s="5">
        <f t="shared" si="11"/>
        <v>0</v>
      </c>
      <c r="AJ113" s="2">
        <v>0</v>
      </c>
    </row>
    <row r="114" spans="1:36" ht="15">
      <c r="A114">
        <v>7</v>
      </c>
      <c r="B114">
        <v>8321961078</v>
      </c>
      <c r="C114" t="s">
        <v>442</v>
      </c>
      <c r="D114">
        <v>70000171</v>
      </c>
      <c r="E114">
        <v>200</v>
      </c>
      <c r="F114" s="10" t="s">
        <v>25</v>
      </c>
      <c r="G114" t="s">
        <v>26</v>
      </c>
      <c r="H114" t="s">
        <v>27</v>
      </c>
      <c r="I114">
        <v>1</v>
      </c>
      <c r="K114" t="s">
        <v>28</v>
      </c>
      <c r="L114" t="s">
        <v>26</v>
      </c>
      <c r="Q114" t="s">
        <v>29</v>
      </c>
      <c r="S114" t="s">
        <v>438</v>
      </c>
      <c r="T114" s="4" t="s">
        <v>309</v>
      </c>
      <c r="U114" s="4" t="s">
        <v>309</v>
      </c>
      <c r="V114" s="4">
        <v>3</v>
      </c>
      <c r="W114" s="4"/>
      <c r="X114" s="4" t="s">
        <v>28</v>
      </c>
      <c r="Y114" s="4" t="s">
        <v>26</v>
      </c>
      <c r="Z114" s="4">
        <v>181387</v>
      </c>
      <c r="AA114" s="4" t="s">
        <v>443</v>
      </c>
      <c r="AB114" s="4">
        <v>2</v>
      </c>
      <c r="AC114" s="4" t="s">
        <v>33</v>
      </c>
      <c r="AD114" s="6">
        <v>4945</v>
      </c>
      <c r="AE114" s="5">
        <f t="shared" si="9"/>
        <v>3956</v>
      </c>
      <c r="AF114" s="6">
        <v>4945</v>
      </c>
      <c r="AG114" s="5">
        <f t="shared" si="10"/>
        <v>3956</v>
      </c>
      <c r="AH114" s="6">
        <v>0</v>
      </c>
      <c r="AI114" s="5">
        <f t="shared" si="11"/>
        <v>0</v>
      </c>
      <c r="AJ114" s="2">
        <v>0</v>
      </c>
    </row>
    <row r="115" spans="1:36" ht="15">
      <c r="A115">
        <v>7</v>
      </c>
      <c r="B115">
        <v>8321961078</v>
      </c>
      <c r="C115" t="s">
        <v>444</v>
      </c>
      <c r="D115">
        <v>70000171</v>
      </c>
      <c r="E115">
        <v>201</v>
      </c>
      <c r="F115" s="10" t="s">
        <v>25</v>
      </c>
      <c r="G115" t="s">
        <v>26</v>
      </c>
      <c r="H115" t="s">
        <v>27</v>
      </c>
      <c r="I115">
        <v>1</v>
      </c>
      <c r="K115" t="s">
        <v>28</v>
      </c>
      <c r="L115" t="s">
        <v>26</v>
      </c>
      <c r="Q115" t="s">
        <v>29</v>
      </c>
      <c r="S115" t="s">
        <v>438</v>
      </c>
      <c r="T115" s="4" t="s">
        <v>309</v>
      </c>
      <c r="U115" s="4" t="s">
        <v>309</v>
      </c>
      <c r="V115" s="4">
        <v>5</v>
      </c>
      <c r="W115" s="4"/>
      <c r="X115" s="4" t="s">
        <v>28</v>
      </c>
      <c r="Y115" s="4" t="s">
        <v>26</v>
      </c>
      <c r="Z115" s="4">
        <v>13613089</v>
      </c>
      <c r="AA115" s="4" t="s">
        <v>445</v>
      </c>
      <c r="AB115" s="4">
        <v>2</v>
      </c>
      <c r="AC115" s="4" t="s">
        <v>33</v>
      </c>
      <c r="AD115" s="6">
        <v>2726</v>
      </c>
      <c r="AE115" s="5">
        <f t="shared" si="9"/>
        <v>2180</v>
      </c>
      <c r="AF115" s="6">
        <v>2726</v>
      </c>
      <c r="AG115" s="5">
        <f t="shared" si="10"/>
        <v>2180</v>
      </c>
      <c r="AH115" s="6">
        <v>0</v>
      </c>
      <c r="AI115" s="5">
        <f t="shared" si="11"/>
        <v>0</v>
      </c>
      <c r="AJ115" s="2">
        <v>0</v>
      </c>
    </row>
    <row r="116" spans="1:36" ht="15">
      <c r="A116">
        <v>7</v>
      </c>
      <c r="B116">
        <v>8321961078</v>
      </c>
      <c r="C116" t="s">
        <v>446</v>
      </c>
      <c r="D116">
        <v>70000171</v>
      </c>
      <c r="E116">
        <v>202</v>
      </c>
      <c r="F116" s="10" t="s">
        <v>25</v>
      </c>
      <c r="G116" t="s">
        <v>26</v>
      </c>
      <c r="H116" t="s">
        <v>27</v>
      </c>
      <c r="I116">
        <v>1</v>
      </c>
      <c r="K116" t="s">
        <v>28</v>
      </c>
      <c r="L116" t="s">
        <v>26</v>
      </c>
      <c r="Q116" t="s">
        <v>29</v>
      </c>
      <c r="S116" t="s">
        <v>438</v>
      </c>
      <c r="T116" s="4" t="s">
        <v>309</v>
      </c>
      <c r="U116" s="4" t="s">
        <v>309</v>
      </c>
      <c r="V116" s="4">
        <v>4</v>
      </c>
      <c r="W116" s="4"/>
      <c r="X116" s="4" t="s">
        <v>28</v>
      </c>
      <c r="Y116" s="4" t="s">
        <v>26</v>
      </c>
      <c r="Z116" s="4">
        <v>14604173</v>
      </c>
      <c r="AA116" s="4" t="s">
        <v>447</v>
      </c>
      <c r="AB116" s="4">
        <v>3</v>
      </c>
      <c r="AC116" s="4" t="s">
        <v>33</v>
      </c>
      <c r="AD116" s="6">
        <v>6357</v>
      </c>
      <c r="AE116" s="5">
        <f t="shared" si="9"/>
        <v>5085</v>
      </c>
      <c r="AF116" s="6">
        <v>6357</v>
      </c>
      <c r="AG116" s="5">
        <f t="shared" si="10"/>
        <v>5085</v>
      </c>
      <c r="AH116" s="6">
        <v>0</v>
      </c>
      <c r="AI116" s="5">
        <f t="shared" si="11"/>
        <v>0</v>
      </c>
      <c r="AJ116" s="2">
        <v>0</v>
      </c>
    </row>
    <row r="117" spans="1:36" ht="15">
      <c r="A117">
        <v>7</v>
      </c>
      <c r="B117">
        <v>8321961078</v>
      </c>
      <c r="C117" t="s">
        <v>448</v>
      </c>
      <c r="D117">
        <v>70000171</v>
      </c>
      <c r="E117">
        <v>203</v>
      </c>
      <c r="F117" s="10" t="s">
        <v>25</v>
      </c>
      <c r="G117" t="s">
        <v>26</v>
      </c>
      <c r="H117" t="s">
        <v>27</v>
      </c>
      <c r="I117">
        <v>1</v>
      </c>
      <c r="K117" t="s">
        <v>28</v>
      </c>
      <c r="L117" t="s">
        <v>26</v>
      </c>
      <c r="Q117" t="s">
        <v>29</v>
      </c>
      <c r="S117" t="s">
        <v>449</v>
      </c>
      <c r="T117" s="4" t="s">
        <v>297</v>
      </c>
      <c r="U117" s="4" t="s">
        <v>298</v>
      </c>
      <c r="V117" s="4">
        <v>2</v>
      </c>
      <c r="W117" s="4"/>
      <c r="X117" s="4" t="s">
        <v>28</v>
      </c>
      <c r="Y117" s="4" t="s">
        <v>26</v>
      </c>
      <c r="Z117" s="4">
        <v>1504430</v>
      </c>
      <c r="AA117" s="4" t="s">
        <v>450</v>
      </c>
      <c r="AB117" s="4">
        <v>1</v>
      </c>
      <c r="AC117" s="4" t="s">
        <v>33</v>
      </c>
      <c r="AD117" s="6">
        <v>1953</v>
      </c>
      <c r="AE117" s="5">
        <f t="shared" si="9"/>
        <v>1562</v>
      </c>
      <c r="AF117" s="6">
        <v>1953</v>
      </c>
      <c r="AG117" s="5">
        <f t="shared" si="10"/>
        <v>1562</v>
      </c>
      <c r="AH117" s="6">
        <v>0</v>
      </c>
      <c r="AI117" s="5">
        <f t="shared" si="11"/>
        <v>0</v>
      </c>
      <c r="AJ117" s="2">
        <v>0</v>
      </c>
    </row>
    <row r="118" spans="1:36" ht="15">
      <c r="A118">
        <v>7</v>
      </c>
      <c r="B118">
        <v>8321961078</v>
      </c>
      <c r="C118" t="s">
        <v>451</v>
      </c>
      <c r="D118">
        <v>70000171</v>
      </c>
      <c r="E118">
        <v>204</v>
      </c>
      <c r="F118" s="10" t="s">
        <v>25</v>
      </c>
      <c r="G118" t="s">
        <v>26</v>
      </c>
      <c r="H118" t="s">
        <v>27</v>
      </c>
      <c r="I118">
        <v>1</v>
      </c>
      <c r="K118" t="s">
        <v>28</v>
      </c>
      <c r="L118" t="s">
        <v>26</v>
      </c>
      <c r="Q118" t="s">
        <v>29</v>
      </c>
      <c r="S118" t="s">
        <v>452</v>
      </c>
      <c r="T118" s="4" t="s">
        <v>297</v>
      </c>
      <c r="U118" s="4" t="s">
        <v>298</v>
      </c>
      <c r="V118" s="4">
        <v>3</v>
      </c>
      <c r="W118" s="4"/>
      <c r="X118" s="4" t="s">
        <v>28</v>
      </c>
      <c r="Y118" s="4" t="s">
        <v>26</v>
      </c>
      <c r="Z118" s="4">
        <v>1504561</v>
      </c>
      <c r="AA118" s="4" t="s">
        <v>453</v>
      </c>
      <c r="AB118" s="4">
        <v>1</v>
      </c>
      <c r="AC118" s="4" t="s">
        <v>33</v>
      </c>
      <c r="AD118" s="6">
        <v>3045</v>
      </c>
      <c r="AE118" s="5">
        <f t="shared" si="9"/>
        <v>2436</v>
      </c>
      <c r="AF118" s="6">
        <v>3045</v>
      </c>
      <c r="AG118" s="5">
        <f t="shared" si="10"/>
        <v>2436</v>
      </c>
      <c r="AH118" s="6">
        <v>0</v>
      </c>
      <c r="AI118" s="5">
        <f t="shared" si="11"/>
        <v>0</v>
      </c>
      <c r="AJ118" s="2">
        <v>0</v>
      </c>
    </row>
    <row r="119" spans="1:36" ht="15">
      <c r="A119">
        <v>7</v>
      </c>
      <c r="B119">
        <v>8321961078</v>
      </c>
      <c r="C119" t="s">
        <v>454</v>
      </c>
      <c r="D119">
        <v>70000171</v>
      </c>
      <c r="E119">
        <v>206</v>
      </c>
      <c r="F119" s="10" t="s">
        <v>25</v>
      </c>
      <c r="G119" t="s">
        <v>26</v>
      </c>
      <c r="H119" t="s">
        <v>27</v>
      </c>
      <c r="I119">
        <v>1</v>
      </c>
      <c r="K119" t="s">
        <v>28</v>
      </c>
      <c r="L119" t="s">
        <v>26</v>
      </c>
      <c r="Q119" t="s">
        <v>29</v>
      </c>
      <c r="S119" t="s">
        <v>455</v>
      </c>
      <c r="T119" s="4" t="s">
        <v>242</v>
      </c>
      <c r="U119" s="4" t="s">
        <v>456</v>
      </c>
      <c r="V119" s="4"/>
      <c r="W119" s="4"/>
      <c r="X119" s="4" t="s">
        <v>28</v>
      </c>
      <c r="Y119" s="4" t="s">
        <v>26</v>
      </c>
      <c r="Z119" s="4">
        <v>80553432</v>
      </c>
      <c r="AA119" s="4" t="s">
        <v>457</v>
      </c>
      <c r="AB119" s="4">
        <v>1</v>
      </c>
      <c r="AC119" s="4" t="s">
        <v>24</v>
      </c>
      <c r="AD119" s="6">
        <v>1538</v>
      </c>
      <c r="AE119" s="5">
        <f t="shared" si="9"/>
        <v>1230</v>
      </c>
      <c r="AF119" s="6">
        <v>1538</v>
      </c>
      <c r="AG119" s="5">
        <f t="shared" si="10"/>
        <v>1230</v>
      </c>
      <c r="AH119" s="6">
        <v>0</v>
      </c>
      <c r="AI119" s="5">
        <f t="shared" si="11"/>
        <v>0</v>
      </c>
      <c r="AJ119" s="2">
        <v>0</v>
      </c>
    </row>
    <row r="120" spans="1:36" ht="15">
      <c r="A120">
        <v>7</v>
      </c>
      <c r="B120">
        <v>8321961078</v>
      </c>
      <c r="C120" t="s">
        <v>458</v>
      </c>
      <c r="D120">
        <v>70000171</v>
      </c>
      <c r="E120">
        <v>207</v>
      </c>
      <c r="F120" s="10" t="s">
        <v>25</v>
      </c>
      <c r="G120" t="s">
        <v>26</v>
      </c>
      <c r="H120" t="s">
        <v>27</v>
      </c>
      <c r="I120">
        <v>1</v>
      </c>
      <c r="K120" t="s">
        <v>28</v>
      </c>
      <c r="L120" t="s">
        <v>26</v>
      </c>
      <c r="Q120" t="s">
        <v>29</v>
      </c>
      <c r="S120" t="s">
        <v>459</v>
      </c>
      <c r="T120" s="4" t="s">
        <v>297</v>
      </c>
      <c r="U120" s="4" t="s">
        <v>460</v>
      </c>
      <c r="V120" s="4"/>
      <c r="W120" s="4"/>
      <c r="X120" s="4" t="s">
        <v>28</v>
      </c>
      <c r="Y120" s="4" t="s">
        <v>26</v>
      </c>
      <c r="Z120" s="4">
        <v>1504439</v>
      </c>
      <c r="AA120" s="4" t="s">
        <v>461</v>
      </c>
      <c r="AB120" s="4">
        <v>4</v>
      </c>
      <c r="AC120" s="4" t="s">
        <v>33</v>
      </c>
      <c r="AD120" s="6">
        <v>16066</v>
      </c>
      <c r="AE120" s="5">
        <f t="shared" si="9"/>
        <v>12852</v>
      </c>
      <c r="AF120" s="6">
        <v>16066</v>
      </c>
      <c r="AG120" s="5">
        <f t="shared" si="10"/>
        <v>12852</v>
      </c>
      <c r="AH120" s="6">
        <v>0</v>
      </c>
      <c r="AI120" s="5">
        <f t="shared" si="11"/>
        <v>0</v>
      </c>
      <c r="AJ120" s="2">
        <v>0</v>
      </c>
    </row>
    <row r="121" spans="1:36" ht="15">
      <c r="A121">
        <v>7</v>
      </c>
      <c r="B121">
        <v>8321961078</v>
      </c>
      <c r="C121" t="s">
        <v>462</v>
      </c>
      <c r="D121">
        <v>70000171</v>
      </c>
      <c r="E121">
        <v>209</v>
      </c>
      <c r="F121" s="10" t="s">
        <v>25</v>
      </c>
      <c r="G121" t="s">
        <v>26</v>
      </c>
      <c r="H121" t="s">
        <v>27</v>
      </c>
      <c r="I121">
        <v>1</v>
      </c>
      <c r="K121" t="s">
        <v>28</v>
      </c>
      <c r="L121" t="s">
        <v>26</v>
      </c>
      <c r="Q121" t="s">
        <v>29</v>
      </c>
      <c r="S121" t="s">
        <v>463</v>
      </c>
      <c r="T121" s="4" t="s">
        <v>26</v>
      </c>
      <c r="U121" s="4" t="s">
        <v>464</v>
      </c>
      <c r="V121" s="4"/>
      <c r="W121" s="4"/>
      <c r="X121" s="4" t="s">
        <v>28</v>
      </c>
      <c r="Y121" s="4" t="s">
        <v>26</v>
      </c>
      <c r="Z121" s="4">
        <v>8955591</v>
      </c>
      <c r="AA121" s="4" t="s">
        <v>465</v>
      </c>
      <c r="AB121" s="4">
        <v>2</v>
      </c>
      <c r="AC121" s="4" t="s">
        <v>24</v>
      </c>
      <c r="AD121" s="6">
        <v>5512</v>
      </c>
      <c r="AE121" s="5">
        <f t="shared" si="9"/>
        <v>4409</v>
      </c>
      <c r="AF121" s="6">
        <v>5512</v>
      </c>
      <c r="AG121" s="5">
        <f t="shared" si="10"/>
        <v>4409</v>
      </c>
      <c r="AH121" s="6">
        <v>0</v>
      </c>
      <c r="AI121" s="5">
        <f t="shared" si="11"/>
        <v>0</v>
      </c>
      <c r="AJ121" s="2">
        <v>0</v>
      </c>
    </row>
    <row r="122" spans="1:36" ht="15">
      <c r="A122">
        <v>7</v>
      </c>
      <c r="B122">
        <v>8321961078</v>
      </c>
      <c r="C122" t="s">
        <v>466</v>
      </c>
      <c r="D122">
        <v>70000171</v>
      </c>
      <c r="E122">
        <v>211</v>
      </c>
      <c r="F122" s="10" t="s">
        <v>25</v>
      </c>
      <c r="G122" t="s">
        <v>26</v>
      </c>
      <c r="H122" t="s">
        <v>27</v>
      </c>
      <c r="I122">
        <v>1</v>
      </c>
      <c r="K122" t="s">
        <v>28</v>
      </c>
      <c r="L122" t="s">
        <v>26</v>
      </c>
      <c r="Q122" t="s">
        <v>29</v>
      </c>
      <c r="S122" t="s">
        <v>467</v>
      </c>
      <c r="T122" s="4" t="s">
        <v>26</v>
      </c>
      <c r="U122" s="4" t="s">
        <v>468</v>
      </c>
      <c r="V122" s="4"/>
      <c r="W122" s="4"/>
      <c r="X122" s="4" t="s">
        <v>28</v>
      </c>
      <c r="Y122" s="4" t="s">
        <v>26</v>
      </c>
      <c r="Z122" s="4">
        <v>90551138</v>
      </c>
      <c r="AA122" s="4" t="s">
        <v>469</v>
      </c>
      <c r="AB122" s="4">
        <v>5</v>
      </c>
      <c r="AC122" s="4" t="s">
        <v>24</v>
      </c>
      <c r="AD122" s="6">
        <v>15744</v>
      </c>
      <c r="AE122" s="5">
        <f t="shared" si="9"/>
        <v>12595</v>
      </c>
      <c r="AF122" s="6">
        <v>15744</v>
      </c>
      <c r="AG122" s="5">
        <f t="shared" si="10"/>
        <v>12595</v>
      </c>
      <c r="AH122" s="6">
        <v>0</v>
      </c>
      <c r="AI122" s="5">
        <f t="shared" si="11"/>
        <v>0</v>
      </c>
      <c r="AJ122" s="2">
        <v>0</v>
      </c>
    </row>
    <row r="123" spans="1:36" ht="15">
      <c r="A123">
        <v>7</v>
      </c>
      <c r="B123">
        <v>8321961078</v>
      </c>
      <c r="C123" t="s">
        <v>470</v>
      </c>
      <c r="D123">
        <v>70000171</v>
      </c>
      <c r="E123">
        <v>212</v>
      </c>
      <c r="F123" s="10" t="s">
        <v>25</v>
      </c>
      <c r="G123" t="s">
        <v>26</v>
      </c>
      <c r="H123" t="s">
        <v>27</v>
      </c>
      <c r="I123">
        <v>1</v>
      </c>
      <c r="K123" t="s">
        <v>28</v>
      </c>
      <c r="L123" t="s">
        <v>26</v>
      </c>
      <c r="Q123" t="s">
        <v>29</v>
      </c>
      <c r="S123" t="s">
        <v>471</v>
      </c>
      <c r="T123" s="4" t="s">
        <v>26</v>
      </c>
      <c r="U123" s="4" t="s">
        <v>472</v>
      </c>
      <c r="V123" s="4"/>
      <c r="W123" s="4"/>
      <c r="X123" s="4" t="s">
        <v>28</v>
      </c>
      <c r="Y123" s="4" t="s">
        <v>26</v>
      </c>
      <c r="Z123" s="4">
        <v>8020834</v>
      </c>
      <c r="AA123" s="4" t="s">
        <v>473</v>
      </c>
      <c r="AB123" s="4">
        <v>2</v>
      </c>
      <c r="AC123" s="4" t="s">
        <v>24</v>
      </c>
      <c r="AD123" s="6">
        <v>2841</v>
      </c>
      <c r="AE123" s="5">
        <f t="shared" si="9"/>
        <v>2272</v>
      </c>
      <c r="AF123" s="6">
        <v>2841</v>
      </c>
      <c r="AG123" s="5">
        <f t="shared" si="10"/>
        <v>2272</v>
      </c>
      <c r="AH123" s="6">
        <v>0</v>
      </c>
      <c r="AI123" s="5">
        <f t="shared" si="11"/>
        <v>0</v>
      </c>
      <c r="AJ123" s="2">
        <v>0</v>
      </c>
    </row>
    <row r="124" spans="1:36" ht="15">
      <c r="A124">
        <v>7</v>
      </c>
      <c r="B124">
        <v>8321961078</v>
      </c>
      <c r="C124" t="s">
        <v>474</v>
      </c>
      <c r="D124">
        <v>70000171</v>
      </c>
      <c r="E124">
        <v>213</v>
      </c>
      <c r="F124" s="10" t="s">
        <v>25</v>
      </c>
      <c r="G124" t="s">
        <v>26</v>
      </c>
      <c r="H124" t="s">
        <v>27</v>
      </c>
      <c r="I124">
        <v>1</v>
      </c>
      <c r="K124" t="s">
        <v>28</v>
      </c>
      <c r="L124" t="s">
        <v>26</v>
      </c>
      <c r="Q124" t="s">
        <v>29</v>
      </c>
      <c r="S124" t="s">
        <v>475</v>
      </c>
      <c r="T124" s="4" t="s">
        <v>26</v>
      </c>
      <c r="U124" s="4" t="s">
        <v>155</v>
      </c>
      <c r="V124" s="4"/>
      <c r="W124" s="4"/>
      <c r="X124" s="4" t="s">
        <v>28</v>
      </c>
      <c r="Y124" s="4" t="s">
        <v>26</v>
      </c>
      <c r="Z124" s="4">
        <v>83667588</v>
      </c>
      <c r="AA124" s="4" t="s">
        <v>476</v>
      </c>
      <c r="AB124" s="4">
        <v>4</v>
      </c>
      <c r="AC124" s="4" t="s">
        <v>24</v>
      </c>
      <c r="AD124" s="6">
        <v>8189</v>
      </c>
      <c r="AE124" s="5">
        <f t="shared" si="9"/>
        <v>6551</v>
      </c>
      <c r="AF124" s="6">
        <v>8189</v>
      </c>
      <c r="AG124" s="5">
        <f t="shared" si="10"/>
        <v>6551</v>
      </c>
      <c r="AH124" s="6">
        <v>0</v>
      </c>
      <c r="AI124" s="5">
        <f t="shared" si="11"/>
        <v>0</v>
      </c>
      <c r="AJ124" s="2">
        <v>0</v>
      </c>
    </row>
    <row r="125" spans="1:36" ht="15">
      <c r="A125">
        <v>7</v>
      </c>
      <c r="B125">
        <v>8321961078</v>
      </c>
      <c r="C125" t="s">
        <v>477</v>
      </c>
      <c r="D125">
        <v>70000171</v>
      </c>
      <c r="E125">
        <v>217</v>
      </c>
      <c r="F125" s="10" t="s">
        <v>25</v>
      </c>
      <c r="G125" t="s">
        <v>26</v>
      </c>
      <c r="H125" t="s">
        <v>27</v>
      </c>
      <c r="I125">
        <v>1</v>
      </c>
      <c r="K125" t="s">
        <v>28</v>
      </c>
      <c r="L125" t="s">
        <v>26</v>
      </c>
      <c r="Q125" t="s">
        <v>29</v>
      </c>
      <c r="S125" t="s">
        <v>478</v>
      </c>
      <c r="T125" s="4" t="s">
        <v>26</v>
      </c>
      <c r="U125" s="4" t="s">
        <v>479</v>
      </c>
      <c r="V125" s="4"/>
      <c r="W125" s="4"/>
      <c r="X125" s="4" t="s">
        <v>28</v>
      </c>
      <c r="Y125" s="4" t="s">
        <v>26</v>
      </c>
      <c r="Z125" s="4">
        <v>71871637</v>
      </c>
      <c r="AA125" s="4" t="s">
        <v>480</v>
      </c>
      <c r="AB125" s="4">
        <v>13</v>
      </c>
      <c r="AC125" s="4" t="s">
        <v>33</v>
      </c>
      <c r="AD125" s="6">
        <v>31968</v>
      </c>
      <c r="AE125" s="5">
        <f t="shared" si="9"/>
        <v>25574</v>
      </c>
      <c r="AF125" s="6">
        <v>31968</v>
      </c>
      <c r="AG125" s="5">
        <f t="shared" si="10"/>
        <v>25574</v>
      </c>
      <c r="AH125" s="6">
        <v>0</v>
      </c>
      <c r="AI125" s="5">
        <f t="shared" si="11"/>
        <v>0</v>
      </c>
      <c r="AJ125" s="2">
        <v>0</v>
      </c>
    </row>
    <row r="126" spans="1:36" ht="15">
      <c r="A126">
        <v>7</v>
      </c>
      <c r="B126">
        <v>8321961078</v>
      </c>
      <c r="C126" t="s">
        <v>481</v>
      </c>
      <c r="D126">
        <v>70000171</v>
      </c>
      <c r="E126">
        <v>219</v>
      </c>
      <c r="F126" s="10" t="s">
        <v>25</v>
      </c>
      <c r="G126" t="s">
        <v>26</v>
      </c>
      <c r="H126" t="s">
        <v>27</v>
      </c>
      <c r="I126">
        <v>1</v>
      </c>
      <c r="K126" t="s">
        <v>28</v>
      </c>
      <c r="L126" t="s">
        <v>26</v>
      </c>
      <c r="Q126" t="s">
        <v>29</v>
      </c>
      <c r="S126" t="s">
        <v>482</v>
      </c>
      <c r="T126" s="4" t="s">
        <v>283</v>
      </c>
      <c r="U126" s="4" t="s">
        <v>483</v>
      </c>
      <c r="V126" s="4"/>
      <c r="W126" s="4"/>
      <c r="X126" s="4" t="s">
        <v>28</v>
      </c>
      <c r="Y126" s="4" t="s">
        <v>26</v>
      </c>
      <c r="Z126" s="4">
        <v>83775613</v>
      </c>
      <c r="AA126" s="4" t="s">
        <v>484</v>
      </c>
      <c r="AB126" s="4">
        <v>2</v>
      </c>
      <c r="AC126" s="4" t="s">
        <v>33</v>
      </c>
      <c r="AD126" s="6">
        <v>543</v>
      </c>
      <c r="AE126" s="5">
        <f t="shared" si="9"/>
        <v>434</v>
      </c>
      <c r="AF126" s="6">
        <v>543</v>
      </c>
      <c r="AG126" s="5">
        <f t="shared" si="10"/>
        <v>434</v>
      </c>
      <c r="AH126" s="6">
        <v>0</v>
      </c>
      <c r="AI126" s="5">
        <f t="shared" si="11"/>
        <v>0</v>
      </c>
      <c r="AJ126" s="2">
        <v>0</v>
      </c>
    </row>
    <row r="127" spans="1:36" ht="15">
      <c r="A127">
        <v>7</v>
      </c>
      <c r="B127">
        <v>8321961078</v>
      </c>
      <c r="C127" t="s">
        <v>485</v>
      </c>
      <c r="D127">
        <v>70000171</v>
      </c>
      <c r="E127">
        <v>225</v>
      </c>
      <c r="F127" s="10" t="s">
        <v>25</v>
      </c>
      <c r="G127" t="s">
        <v>26</v>
      </c>
      <c r="H127" t="s">
        <v>27</v>
      </c>
      <c r="I127">
        <v>1</v>
      </c>
      <c r="K127" t="s">
        <v>28</v>
      </c>
      <c r="L127" t="s">
        <v>26</v>
      </c>
      <c r="Q127" t="s">
        <v>29</v>
      </c>
      <c r="S127" t="s">
        <v>486</v>
      </c>
      <c r="T127" s="4" t="s">
        <v>26</v>
      </c>
      <c r="U127" s="4" t="s">
        <v>35</v>
      </c>
      <c r="V127" s="4"/>
      <c r="W127" s="4"/>
      <c r="X127" s="4" t="s">
        <v>28</v>
      </c>
      <c r="Y127" s="4" t="s">
        <v>26</v>
      </c>
      <c r="Z127" s="4">
        <v>91289941</v>
      </c>
      <c r="AA127" s="4" t="s">
        <v>487</v>
      </c>
      <c r="AB127" s="4">
        <v>5</v>
      </c>
      <c r="AC127" s="4" t="s">
        <v>33</v>
      </c>
      <c r="AD127" s="6">
        <v>12459</v>
      </c>
      <c r="AE127" s="5">
        <f t="shared" si="9"/>
        <v>9967</v>
      </c>
      <c r="AF127" s="6">
        <v>12459</v>
      </c>
      <c r="AG127" s="5">
        <f t="shared" si="10"/>
        <v>9967</v>
      </c>
      <c r="AH127" s="6">
        <v>0</v>
      </c>
      <c r="AI127" s="5">
        <f t="shared" si="11"/>
        <v>0</v>
      </c>
      <c r="AJ127" s="2">
        <v>0</v>
      </c>
    </row>
    <row r="128" spans="1:36" ht="15">
      <c r="A128">
        <v>7</v>
      </c>
      <c r="B128">
        <v>8321961078</v>
      </c>
      <c r="C128" t="s">
        <v>488</v>
      </c>
      <c r="D128">
        <v>70000171</v>
      </c>
      <c r="E128">
        <v>226</v>
      </c>
      <c r="F128" s="10" t="s">
        <v>25</v>
      </c>
      <c r="G128" t="s">
        <v>26</v>
      </c>
      <c r="H128" t="s">
        <v>27</v>
      </c>
      <c r="I128">
        <v>1</v>
      </c>
      <c r="K128" t="s">
        <v>28</v>
      </c>
      <c r="L128" t="s">
        <v>26</v>
      </c>
      <c r="Q128" t="s">
        <v>29</v>
      </c>
      <c r="S128" t="s">
        <v>489</v>
      </c>
      <c r="T128" s="4" t="s">
        <v>26</v>
      </c>
      <c r="U128" s="4" t="s">
        <v>159</v>
      </c>
      <c r="V128" s="4">
        <v>1</v>
      </c>
      <c r="W128" s="4"/>
      <c r="X128" s="4" t="s">
        <v>28</v>
      </c>
      <c r="Y128" s="4" t="s">
        <v>26</v>
      </c>
      <c r="Z128" s="4">
        <v>17160001</v>
      </c>
      <c r="AA128" s="4" t="s">
        <v>490</v>
      </c>
      <c r="AB128" s="4">
        <v>2</v>
      </c>
      <c r="AC128" s="4" t="s">
        <v>24</v>
      </c>
      <c r="AD128" s="6">
        <v>2966</v>
      </c>
      <c r="AE128" s="5">
        <f t="shared" si="9"/>
        <v>2372</v>
      </c>
      <c r="AF128" s="6">
        <v>2966</v>
      </c>
      <c r="AG128" s="5">
        <f t="shared" si="10"/>
        <v>2372</v>
      </c>
      <c r="AH128" s="6">
        <v>0</v>
      </c>
      <c r="AI128" s="5">
        <f t="shared" si="11"/>
        <v>0</v>
      </c>
      <c r="AJ128" s="2">
        <v>0</v>
      </c>
    </row>
    <row r="129" spans="1:36" ht="15">
      <c r="A129">
        <v>7</v>
      </c>
      <c r="B129">
        <v>8321961078</v>
      </c>
      <c r="C129" t="s">
        <v>491</v>
      </c>
      <c r="D129">
        <v>70000171</v>
      </c>
      <c r="E129">
        <v>228</v>
      </c>
      <c r="F129" s="10" t="s">
        <v>25</v>
      </c>
      <c r="G129" t="s">
        <v>26</v>
      </c>
      <c r="H129" t="s">
        <v>27</v>
      </c>
      <c r="I129">
        <v>1</v>
      </c>
      <c r="K129" t="s">
        <v>28</v>
      </c>
      <c r="L129" t="s">
        <v>26</v>
      </c>
      <c r="Q129" t="s">
        <v>29</v>
      </c>
      <c r="S129" t="s">
        <v>492</v>
      </c>
      <c r="T129" s="4" t="s">
        <v>26</v>
      </c>
      <c r="U129" s="4" t="s">
        <v>493</v>
      </c>
      <c r="V129" s="4"/>
      <c r="W129" s="4"/>
      <c r="X129" s="4" t="s">
        <v>28</v>
      </c>
      <c r="Y129" s="4" t="s">
        <v>26</v>
      </c>
      <c r="Z129" s="4">
        <v>93120227</v>
      </c>
      <c r="AA129" s="4" t="s">
        <v>494</v>
      </c>
      <c r="AB129" s="4">
        <v>3</v>
      </c>
      <c r="AC129" s="4" t="s">
        <v>24</v>
      </c>
      <c r="AD129" s="6">
        <v>9492</v>
      </c>
      <c r="AE129" s="5">
        <f t="shared" si="9"/>
        <v>7593</v>
      </c>
      <c r="AF129" s="6">
        <v>9492</v>
      </c>
      <c r="AG129" s="5">
        <f t="shared" si="10"/>
        <v>7593</v>
      </c>
      <c r="AH129" s="6">
        <v>0</v>
      </c>
      <c r="AI129" s="5">
        <f t="shared" si="11"/>
        <v>0</v>
      </c>
      <c r="AJ129" s="2">
        <v>0</v>
      </c>
    </row>
    <row r="130" spans="1:36" ht="15">
      <c r="A130">
        <v>7</v>
      </c>
      <c r="B130">
        <v>8321961078</v>
      </c>
      <c r="C130" t="s">
        <v>498</v>
      </c>
      <c r="D130">
        <v>70000171</v>
      </c>
      <c r="E130">
        <v>233</v>
      </c>
      <c r="F130" s="10" t="s">
        <v>25</v>
      </c>
      <c r="G130" t="s">
        <v>26</v>
      </c>
      <c r="H130" t="s">
        <v>27</v>
      </c>
      <c r="I130">
        <v>1</v>
      </c>
      <c r="K130" t="s">
        <v>28</v>
      </c>
      <c r="L130" t="s">
        <v>26</v>
      </c>
      <c r="Q130" t="s">
        <v>29</v>
      </c>
      <c r="S130" t="s">
        <v>499</v>
      </c>
      <c r="T130" s="4" t="s">
        <v>356</v>
      </c>
      <c r="U130" s="4" t="s">
        <v>500</v>
      </c>
      <c r="V130" s="4"/>
      <c r="W130" s="4"/>
      <c r="X130" s="4" t="s">
        <v>28</v>
      </c>
      <c r="Y130" s="4" t="s">
        <v>26</v>
      </c>
      <c r="Z130" s="4">
        <v>29095835</v>
      </c>
      <c r="AA130" s="4" t="s">
        <v>501</v>
      </c>
      <c r="AB130" s="4">
        <v>2</v>
      </c>
      <c r="AC130" s="4" t="s">
        <v>24</v>
      </c>
      <c r="AD130" s="6">
        <v>6719</v>
      </c>
      <c r="AE130" s="5">
        <f t="shared" si="9"/>
        <v>5375</v>
      </c>
      <c r="AF130" s="6">
        <v>6719</v>
      </c>
      <c r="AG130" s="5">
        <f t="shared" si="10"/>
        <v>5375</v>
      </c>
      <c r="AH130" s="6">
        <v>0</v>
      </c>
      <c r="AI130" s="5">
        <f t="shared" si="11"/>
        <v>0</v>
      </c>
      <c r="AJ130" s="2">
        <v>0</v>
      </c>
    </row>
    <row r="131" spans="1:36" ht="15">
      <c r="A131">
        <v>7</v>
      </c>
      <c r="B131">
        <v>8321961078</v>
      </c>
      <c r="C131" t="s">
        <v>502</v>
      </c>
      <c r="D131">
        <v>70000171</v>
      </c>
      <c r="E131">
        <v>234</v>
      </c>
      <c r="F131" s="10" t="s">
        <v>25</v>
      </c>
      <c r="G131" t="s">
        <v>26</v>
      </c>
      <c r="H131" t="s">
        <v>27</v>
      </c>
      <c r="I131">
        <v>1</v>
      </c>
      <c r="K131" t="s">
        <v>28</v>
      </c>
      <c r="L131" t="s">
        <v>26</v>
      </c>
      <c r="Q131" t="s">
        <v>29</v>
      </c>
      <c r="S131" t="s">
        <v>489</v>
      </c>
      <c r="T131" s="4" t="s">
        <v>26</v>
      </c>
      <c r="U131" s="4" t="s">
        <v>503</v>
      </c>
      <c r="V131" s="4"/>
      <c r="W131" s="4"/>
      <c r="X131" s="4" t="s">
        <v>28</v>
      </c>
      <c r="Y131" s="4" t="s">
        <v>26</v>
      </c>
      <c r="Z131" s="4">
        <v>13051608</v>
      </c>
      <c r="AA131" s="4" t="s">
        <v>504</v>
      </c>
      <c r="AB131" s="4">
        <v>6</v>
      </c>
      <c r="AC131" s="4" t="s">
        <v>24</v>
      </c>
      <c r="AD131" s="6">
        <v>8958</v>
      </c>
      <c r="AE131" s="5">
        <f aca="true" t="shared" si="12" ref="AE131:AE161">AG131+AI131</f>
        <v>7166</v>
      </c>
      <c r="AF131" s="6">
        <v>8958</v>
      </c>
      <c r="AG131" s="5">
        <f aca="true" t="shared" si="13" ref="AG131:AG161">INT(AF131*0.8)</f>
        <v>7166</v>
      </c>
      <c r="AH131" s="6">
        <v>0</v>
      </c>
      <c r="AI131" s="5">
        <f aca="true" t="shared" si="14" ref="AI131:AI161">INT(AH131*0.8)</f>
        <v>0</v>
      </c>
      <c r="AJ131" s="2">
        <v>0</v>
      </c>
    </row>
    <row r="132" spans="1:36" ht="15">
      <c r="A132">
        <v>7</v>
      </c>
      <c r="B132">
        <v>8321961078</v>
      </c>
      <c r="C132" t="s">
        <v>505</v>
      </c>
      <c r="D132">
        <v>70000171</v>
      </c>
      <c r="E132">
        <v>235</v>
      </c>
      <c r="F132" s="10" t="s">
        <v>25</v>
      </c>
      <c r="G132" t="s">
        <v>26</v>
      </c>
      <c r="H132" t="s">
        <v>27</v>
      </c>
      <c r="I132">
        <v>1</v>
      </c>
      <c r="K132" t="s">
        <v>28</v>
      </c>
      <c r="L132" t="s">
        <v>26</v>
      </c>
      <c r="Q132" t="s">
        <v>29</v>
      </c>
      <c r="S132" t="s">
        <v>506</v>
      </c>
      <c r="T132" s="4" t="s">
        <v>356</v>
      </c>
      <c r="U132" s="4" t="s">
        <v>507</v>
      </c>
      <c r="V132" s="4"/>
      <c r="W132" s="4"/>
      <c r="X132" s="4" t="s">
        <v>28</v>
      </c>
      <c r="Y132" s="4" t="s">
        <v>26</v>
      </c>
      <c r="Z132" s="4">
        <v>26312821</v>
      </c>
      <c r="AA132" s="4" t="s">
        <v>508</v>
      </c>
      <c r="AB132" s="4">
        <v>2</v>
      </c>
      <c r="AC132" s="4" t="s">
        <v>24</v>
      </c>
      <c r="AD132" s="6">
        <v>0</v>
      </c>
      <c r="AE132" s="5">
        <f t="shared" si="12"/>
        <v>0</v>
      </c>
      <c r="AF132" s="6">
        <v>0</v>
      </c>
      <c r="AG132" s="5">
        <f t="shared" si="13"/>
        <v>0</v>
      </c>
      <c r="AH132" s="6">
        <v>0</v>
      </c>
      <c r="AI132" s="5">
        <f t="shared" si="14"/>
        <v>0</v>
      </c>
      <c r="AJ132" s="2">
        <v>0</v>
      </c>
    </row>
    <row r="133" spans="1:36" ht="15">
      <c r="A133">
        <v>7</v>
      </c>
      <c r="B133">
        <v>8321961078</v>
      </c>
      <c r="C133" t="s">
        <v>509</v>
      </c>
      <c r="D133">
        <v>70000171</v>
      </c>
      <c r="E133">
        <v>236</v>
      </c>
      <c r="F133" s="10" t="s">
        <v>25</v>
      </c>
      <c r="G133" t="s">
        <v>26</v>
      </c>
      <c r="H133" t="s">
        <v>27</v>
      </c>
      <c r="I133">
        <v>1</v>
      </c>
      <c r="K133" t="s">
        <v>28</v>
      </c>
      <c r="L133" t="s">
        <v>26</v>
      </c>
      <c r="Q133" t="s">
        <v>29</v>
      </c>
      <c r="S133" t="s">
        <v>486</v>
      </c>
      <c r="T133" s="4" t="s">
        <v>356</v>
      </c>
      <c r="U133" s="4" t="s">
        <v>507</v>
      </c>
      <c r="V133" s="4"/>
      <c r="W133" s="4"/>
      <c r="X133" s="4" t="s">
        <v>28</v>
      </c>
      <c r="Y133" s="4" t="s">
        <v>26</v>
      </c>
      <c r="Z133" s="4">
        <v>90040755</v>
      </c>
      <c r="AA133" s="4" t="s">
        <v>510</v>
      </c>
      <c r="AB133" s="4">
        <v>6</v>
      </c>
      <c r="AC133" s="4" t="s">
        <v>24</v>
      </c>
      <c r="AD133" s="6">
        <v>4968</v>
      </c>
      <c r="AE133" s="5">
        <f t="shared" si="12"/>
        <v>3974</v>
      </c>
      <c r="AF133" s="6">
        <v>4968</v>
      </c>
      <c r="AG133" s="5">
        <f t="shared" si="13"/>
        <v>3974</v>
      </c>
      <c r="AH133" s="6">
        <v>0</v>
      </c>
      <c r="AI133" s="5">
        <f t="shared" si="14"/>
        <v>0</v>
      </c>
      <c r="AJ133" s="2">
        <v>0</v>
      </c>
    </row>
    <row r="134" spans="1:36" ht="15">
      <c r="A134">
        <v>7</v>
      </c>
      <c r="B134">
        <v>8321961078</v>
      </c>
      <c r="C134" t="s">
        <v>514</v>
      </c>
      <c r="D134">
        <v>70000171</v>
      </c>
      <c r="E134">
        <v>240</v>
      </c>
      <c r="F134" s="10" t="s">
        <v>25</v>
      </c>
      <c r="G134" t="s">
        <v>26</v>
      </c>
      <c r="H134" t="s">
        <v>27</v>
      </c>
      <c r="I134">
        <v>1</v>
      </c>
      <c r="K134" t="s">
        <v>28</v>
      </c>
      <c r="L134" t="s">
        <v>26</v>
      </c>
      <c r="Q134" t="s">
        <v>29</v>
      </c>
      <c r="S134" t="s">
        <v>506</v>
      </c>
      <c r="T134" s="4" t="s">
        <v>26</v>
      </c>
      <c r="U134" s="4" t="s">
        <v>515</v>
      </c>
      <c r="V134" s="4"/>
      <c r="W134" s="4"/>
      <c r="X134" s="4" t="s">
        <v>28</v>
      </c>
      <c r="Y134" s="4" t="s">
        <v>26</v>
      </c>
      <c r="Z134" s="4">
        <v>83386793</v>
      </c>
      <c r="AA134" s="4" t="s">
        <v>516</v>
      </c>
      <c r="AB134" s="4">
        <v>1</v>
      </c>
      <c r="AC134" s="4" t="s">
        <v>38</v>
      </c>
      <c r="AD134" s="6">
        <v>3639</v>
      </c>
      <c r="AE134" s="5">
        <f t="shared" si="12"/>
        <v>2911</v>
      </c>
      <c r="AF134" s="6">
        <v>1234</v>
      </c>
      <c r="AG134" s="5">
        <f t="shared" si="13"/>
        <v>987</v>
      </c>
      <c r="AH134" s="6">
        <v>2405</v>
      </c>
      <c r="AI134" s="5">
        <f t="shared" si="14"/>
        <v>1924</v>
      </c>
      <c r="AJ134" s="2">
        <v>0</v>
      </c>
    </row>
    <row r="135" spans="1:36" ht="15">
      <c r="A135">
        <v>7</v>
      </c>
      <c r="B135">
        <v>8321961078</v>
      </c>
      <c r="C135" t="s">
        <v>517</v>
      </c>
      <c r="D135">
        <v>70000171</v>
      </c>
      <c r="E135">
        <v>243</v>
      </c>
      <c r="F135" s="10" t="s">
        <v>25</v>
      </c>
      <c r="G135" t="s">
        <v>26</v>
      </c>
      <c r="H135" t="s">
        <v>27</v>
      </c>
      <c r="I135">
        <v>1</v>
      </c>
      <c r="K135" t="s">
        <v>28</v>
      </c>
      <c r="L135" t="s">
        <v>26</v>
      </c>
      <c r="Q135" t="s">
        <v>29</v>
      </c>
      <c r="S135" t="s">
        <v>506</v>
      </c>
      <c r="T135" s="4" t="s">
        <v>26</v>
      </c>
      <c r="U135" s="4" t="s">
        <v>518</v>
      </c>
      <c r="V135" s="4"/>
      <c r="W135" s="4"/>
      <c r="X135" s="4" t="s">
        <v>28</v>
      </c>
      <c r="Y135" s="4" t="s">
        <v>26</v>
      </c>
      <c r="Z135" s="4">
        <v>7360758</v>
      </c>
      <c r="AA135" s="4" t="s">
        <v>519</v>
      </c>
      <c r="AB135" s="4">
        <v>5</v>
      </c>
      <c r="AC135" s="4" t="s">
        <v>24</v>
      </c>
      <c r="AD135" s="6">
        <v>9909</v>
      </c>
      <c r="AE135" s="5">
        <f t="shared" si="12"/>
        <v>7927</v>
      </c>
      <c r="AF135" s="6">
        <v>9909</v>
      </c>
      <c r="AG135" s="5">
        <f t="shared" si="13"/>
        <v>7927</v>
      </c>
      <c r="AH135" s="6">
        <v>0</v>
      </c>
      <c r="AI135" s="5">
        <f t="shared" si="14"/>
        <v>0</v>
      </c>
      <c r="AJ135" s="2">
        <v>0</v>
      </c>
    </row>
    <row r="136" spans="1:36" ht="15">
      <c r="A136">
        <v>7</v>
      </c>
      <c r="B136">
        <v>8321961078</v>
      </c>
      <c r="C136" t="s">
        <v>520</v>
      </c>
      <c r="D136">
        <v>70000171</v>
      </c>
      <c r="E136">
        <v>248</v>
      </c>
      <c r="F136" s="10" t="s">
        <v>25</v>
      </c>
      <c r="G136" t="s">
        <v>26</v>
      </c>
      <c r="H136" t="s">
        <v>27</v>
      </c>
      <c r="I136">
        <v>1</v>
      </c>
      <c r="K136" t="s">
        <v>28</v>
      </c>
      <c r="L136" t="s">
        <v>26</v>
      </c>
      <c r="Q136" t="s">
        <v>29</v>
      </c>
      <c r="S136" t="s">
        <v>521</v>
      </c>
      <c r="T136" s="4" t="s">
        <v>26</v>
      </c>
      <c r="U136" s="4" t="s">
        <v>472</v>
      </c>
      <c r="V136" s="4"/>
      <c r="W136" s="4"/>
      <c r="X136" s="4" t="s">
        <v>28</v>
      </c>
      <c r="Y136" s="4" t="s">
        <v>26</v>
      </c>
      <c r="Z136" s="4">
        <v>8199212</v>
      </c>
      <c r="AA136" s="4" t="s">
        <v>522</v>
      </c>
      <c r="AB136" s="4">
        <v>3</v>
      </c>
      <c r="AC136" s="4" t="s">
        <v>24</v>
      </c>
      <c r="AD136" s="6">
        <v>8642</v>
      </c>
      <c r="AE136" s="5">
        <f t="shared" si="12"/>
        <v>6913</v>
      </c>
      <c r="AF136" s="6">
        <v>8642</v>
      </c>
      <c r="AG136" s="5">
        <f t="shared" si="13"/>
        <v>6913</v>
      </c>
      <c r="AH136" s="6">
        <v>0</v>
      </c>
      <c r="AI136" s="5">
        <f t="shared" si="14"/>
        <v>0</v>
      </c>
      <c r="AJ136" s="2">
        <v>0</v>
      </c>
    </row>
    <row r="137" spans="1:36" ht="15">
      <c r="A137">
        <v>7</v>
      </c>
      <c r="B137">
        <v>8321961078</v>
      </c>
      <c r="C137" t="s">
        <v>523</v>
      </c>
      <c r="D137">
        <v>70000171</v>
      </c>
      <c r="E137">
        <v>249</v>
      </c>
      <c r="F137" s="10" t="s">
        <v>25</v>
      </c>
      <c r="G137" t="s">
        <v>26</v>
      </c>
      <c r="H137" t="s">
        <v>27</v>
      </c>
      <c r="I137">
        <v>1</v>
      </c>
      <c r="K137" t="s">
        <v>28</v>
      </c>
      <c r="L137" t="s">
        <v>26</v>
      </c>
      <c r="Q137" t="s">
        <v>29</v>
      </c>
      <c r="S137" t="s">
        <v>506</v>
      </c>
      <c r="T137" s="4" t="s">
        <v>26</v>
      </c>
      <c r="U137" s="4" t="s">
        <v>524</v>
      </c>
      <c r="V137" s="4"/>
      <c r="W137" s="4"/>
      <c r="X137" s="4" t="s">
        <v>28</v>
      </c>
      <c r="Y137" s="4" t="s">
        <v>26</v>
      </c>
      <c r="Z137" s="4">
        <v>7782699</v>
      </c>
      <c r="AA137" s="4" t="s">
        <v>525</v>
      </c>
      <c r="AB137" s="4">
        <v>4</v>
      </c>
      <c r="AC137" s="4" t="s">
        <v>24</v>
      </c>
      <c r="AD137" s="6">
        <v>24021</v>
      </c>
      <c r="AE137" s="5">
        <f t="shared" si="12"/>
        <v>19216</v>
      </c>
      <c r="AF137" s="6">
        <v>24021</v>
      </c>
      <c r="AG137" s="5">
        <f t="shared" si="13"/>
        <v>19216</v>
      </c>
      <c r="AH137" s="6">
        <v>0</v>
      </c>
      <c r="AI137" s="5">
        <f t="shared" si="14"/>
        <v>0</v>
      </c>
      <c r="AJ137" s="2">
        <v>0</v>
      </c>
    </row>
    <row r="138" spans="1:36" ht="15">
      <c r="A138">
        <v>7</v>
      </c>
      <c r="B138">
        <v>8321961078</v>
      </c>
      <c r="C138" t="s">
        <v>526</v>
      </c>
      <c r="D138">
        <v>70000171</v>
      </c>
      <c r="E138">
        <v>250</v>
      </c>
      <c r="F138" s="10" t="s">
        <v>25</v>
      </c>
      <c r="G138" t="s">
        <v>26</v>
      </c>
      <c r="H138" t="s">
        <v>27</v>
      </c>
      <c r="I138">
        <v>1</v>
      </c>
      <c r="K138" t="s">
        <v>28</v>
      </c>
      <c r="L138" t="s">
        <v>26</v>
      </c>
      <c r="Q138" t="s">
        <v>29</v>
      </c>
      <c r="S138" t="s">
        <v>527</v>
      </c>
      <c r="T138" s="4" t="s">
        <v>26</v>
      </c>
      <c r="U138" s="4" t="s">
        <v>528</v>
      </c>
      <c r="V138" s="4"/>
      <c r="W138" s="4"/>
      <c r="X138" s="4" t="s">
        <v>28</v>
      </c>
      <c r="Y138" s="4" t="s">
        <v>26</v>
      </c>
      <c r="Z138" s="4">
        <v>30042765</v>
      </c>
      <c r="AA138" s="4" t="s">
        <v>529</v>
      </c>
      <c r="AB138" s="4">
        <v>3</v>
      </c>
      <c r="AC138" s="4" t="s">
        <v>24</v>
      </c>
      <c r="AD138" s="6">
        <v>5334</v>
      </c>
      <c r="AE138" s="5">
        <f t="shared" si="12"/>
        <v>4267</v>
      </c>
      <c r="AF138" s="6">
        <v>5334</v>
      </c>
      <c r="AG138" s="5">
        <f t="shared" si="13"/>
        <v>4267</v>
      </c>
      <c r="AH138" s="6">
        <v>0</v>
      </c>
      <c r="AI138" s="5">
        <f t="shared" si="14"/>
        <v>0</v>
      </c>
      <c r="AJ138" s="2">
        <v>0</v>
      </c>
    </row>
    <row r="139" spans="1:36" ht="15">
      <c r="A139">
        <v>7</v>
      </c>
      <c r="B139">
        <v>8321961078</v>
      </c>
      <c r="C139" t="s">
        <v>536</v>
      </c>
      <c r="D139">
        <v>70000171</v>
      </c>
      <c r="E139">
        <v>253</v>
      </c>
      <c r="F139" s="10" t="s">
        <v>25</v>
      </c>
      <c r="G139" t="s">
        <v>26</v>
      </c>
      <c r="H139" t="s">
        <v>27</v>
      </c>
      <c r="I139">
        <v>1</v>
      </c>
      <c r="K139" t="s">
        <v>28</v>
      </c>
      <c r="L139" t="s">
        <v>26</v>
      </c>
      <c r="Q139" t="s">
        <v>29</v>
      </c>
      <c r="S139" t="s">
        <v>506</v>
      </c>
      <c r="T139" s="4" t="s">
        <v>26</v>
      </c>
      <c r="U139" s="4" t="s">
        <v>537</v>
      </c>
      <c r="V139" s="4"/>
      <c r="W139" s="4"/>
      <c r="X139" s="4" t="s">
        <v>28</v>
      </c>
      <c r="Y139" s="4" t="s">
        <v>26</v>
      </c>
      <c r="Z139" s="4">
        <v>8531552</v>
      </c>
      <c r="AA139" s="4" t="s">
        <v>538</v>
      </c>
      <c r="AB139" s="4">
        <v>5</v>
      </c>
      <c r="AC139" s="4" t="s">
        <v>24</v>
      </c>
      <c r="AD139" s="6">
        <v>13741</v>
      </c>
      <c r="AE139" s="5">
        <f t="shared" si="12"/>
        <v>10992</v>
      </c>
      <c r="AF139" s="6">
        <v>13741</v>
      </c>
      <c r="AG139" s="5">
        <f t="shared" si="13"/>
        <v>10992</v>
      </c>
      <c r="AH139" s="6">
        <v>0</v>
      </c>
      <c r="AI139" s="5">
        <f t="shared" si="14"/>
        <v>0</v>
      </c>
      <c r="AJ139" s="2">
        <v>0</v>
      </c>
    </row>
    <row r="140" spans="1:36" ht="15">
      <c r="A140">
        <v>7</v>
      </c>
      <c r="B140">
        <v>8321961078</v>
      </c>
      <c r="C140" t="s">
        <v>539</v>
      </c>
      <c r="D140">
        <v>70000171</v>
      </c>
      <c r="E140">
        <v>290</v>
      </c>
      <c r="F140" s="10" t="s">
        <v>25</v>
      </c>
      <c r="G140" t="s">
        <v>26</v>
      </c>
      <c r="H140" t="s">
        <v>27</v>
      </c>
      <c r="I140">
        <v>1</v>
      </c>
      <c r="K140" t="s">
        <v>28</v>
      </c>
      <c r="L140" t="s">
        <v>26</v>
      </c>
      <c r="Q140" t="s">
        <v>29</v>
      </c>
      <c r="S140" t="s">
        <v>540</v>
      </c>
      <c r="T140" s="4" t="s">
        <v>356</v>
      </c>
      <c r="U140" s="4" t="s">
        <v>356</v>
      </c>
      <c r="V140" s="4"/>
      <c r="W140" s="4"/>
      <c r="X140" s="4" t="s">
        <v>28</v>
      </c>
      <c r="Y140" s="4" t="s">
        <v>26</v>
      </c>
      <c r="Z140" s="4">
        <v>9369498</v>
      </c>
      <c r="AA140" s="4" t="s">
        <v>541</v>
      </c>
      <c r="AB140" s="4">
        <v>10</v>
      </c>
      <c r="AC140" s="4" t="s">
        <v>24</v>
      </c>
      <c r="AD140" s="6">
        <v>44015</v>
      </c>
      <c r="AE140" s="5">
        <f t="shared" si="12"/>
        <v>35212</v>
      </c>
      <c r="AF140" s="6">
        <v>44015</v>
      </c>
      <c r="AG140" s="5">
        <f t="shared" si="13"/>
        <v>35212</v>
      </c>
      <c r="AH140" s="6">
        <v>0</v>
      </c>
      <c r="AI140" s="5">
        <f t="shared" si="14"/>
        <v>0</v>
      </c>
      <c r="AJ140" s="2">
        <v>0</v>
      </c>
    </row>
    <row r="141" spans="1:36" ht="15">
      <c r="A141">
        <v>7</v>
      </c>
      <c r="B141">
        <v>8321961078</v>
      </c>
      <c r="C141" t="s">
        <v>542</v>
      </c>
      <c r="D141">
        <v>70000171</v>
      </c>
      <c r="E141">
        <v>291</v>
      </c>
      <c r="F141" s="10" t="s">
        <v>25</v>
      </c>
      <c r="G141" t="s">
        <v>26</v>
      </c>
      <c r="H141" t="s">
        <v>27</v>
      </c>
      <c r="I141">
        <v>1</v>
      </c>
      <c r="K141" t="s">
        <v>28</v>
      </c>
      <c r="L141" t="s">
        <v>26</v>
      </c>
      <c r="Q141" t="s">
        <v>29</v>
      </c>
      <c r="S141" t="s">
        <v>543</v>
      </c>
      <c r="T141" s="4" t="s">
        <v>356</v>
      </c>
      <c r="U141" s="4" t="s">
        <v>500</v>
      </c>
      <c r="V141" s="4"/>
      <c r="W141" s="4"/>
      <c r="X141" s="4" t="s">
        <v>28</v>
      </c>
      <c r="Y141" s="4" t="s">
        <v>26</v>
      </c>
      <c r="Z141" s="4">
        <v>24577078</v>
      </c>
      <c r="AA141" s="4" t="s">
        <v>544</v>
      </c>
      <c r="AB141" s="4">
        <v>1</v>
      </c>
      <c r="AC141" s="4" t="s">
        <v>24</v>
      </c>
      <c r="AD141" s="6">
        <v>7415</v>
      </c>
      <c r="AE141" s="5">
        <f t="shared" si="12"/>
        <v>5932</v>
      </c>
      <c r="AF141" s="6">
        <v>7415</v>
      </c>
      <c r="AG141" s="5">
        <f t="shared" si="13"/>
        <v>5932</v>
      </c>
      <c r="AH141" s="6">
        <v>0</v>
      </c>
      <c r="AI141" s="5">
        <f t="shared" si="14"/>
        <v>0</v>
      </c>
      <c r="AJ141" s="2">
        <v>0</v>
      </c>
    </row>
    <row r="142" spans="1:36" ht="15">
      <c r="A142">
        <v>7</v>
      </c>
      <c r="B142">
        <v>8321961078</v>
      </c>
      <c r="C142" t="s">
        <v>548</v>
      </c>
      <c r="D142">
        <v>70000171</v>
      </c>
      <c r="E142">
        <v>302</v>
      </c>
      <c r="F142" s="10" t="s">
        <v>25</v>
      </c>
      <c r="G142" t="s">
        <v>26</v>
      </c>
      <c r="H142" t="s">
        <v>27</v>
      </c>
      <c r="I142">
        <v>1</v>
      </c>
      <c r="K142" t="s">
        <v>28</v>
      </c>
      <c r="L142" t="s">
        <v>26</v>
      </c>
      <c r="Q142" t="s">
        <v>29</v>
      </c>
      <c r="S142" t="s">
        <v>506</v>
      </c>
      <c r="T142" s="4" t="s">
        <v>262</v>
      </c>
      <c r="U142" s="4" t="s">
        <v>262</v>
      </c>
      <c r="V142" s="4"/>
      <c r="W142" s="4"/>
      <c r="X142" s="4" t="s">
        <v>28</v>
      </c>
      <c r="Y142" s="4" t="s">
        <v>26</v>
      </c>
      <c r="Z142" s="4">
        <v>1201209</v>
      </c>
      <c r="AA142" s="4" t="s">
        <v>549</v>
      </c>
      <c r="AB142" s="4">
        <v>1</v>
      </c>
      <c r="AC142" s="4" t="s">
        <v>24</v>
      </c>
      <c r="AD142" s="6">
        <v>694</v>
      </c>
      <c r="AE142" s="5">
        <f t="shared" si="12"/>
        <v>555</v>
      </c>
      <c r="AF142" s="6">
        <v>694</v>
      </c>
      <c r="AG142" s="5">
        <f t="shared" si="13"/>
        <v>555</v>
      </c>
      <c r="AH142" s="6">
        <v>0</v>
      </c>
      <c r="AI142" s="5">
        <f t="shared" si="14"/>
        <v>0</v>
      </c>
      <c r="AJ142" s="2">
        <v>0</v>
      </c>
    </row>
    <row r="143" spans="1:36" ht="15">
      <c r="A143">
        <v>7</v>
      </c>
      <c r="B143">
        <v>8321961078</v>
      </c>
      <c r="C143" t="s">
        <v>550</v>
      </c>
      <c r="D143">
        <v>70000171</v>
      </c>
      <c r="E143">
        <v>303</v>
      </c>
      <c r="F143" s="10" t="s">
        <v>25</v>
      </c>
      <c r="G143" t="s">
        <v>26</v>
      </c>
      <c r="H143" t="s">
        <v>27</v>
      </c>
      <c r="I143">
        <v>1</v>
      </c>
      <c r="K143" t="s">
        <v>28</v>
      </c>
      <c r="L143" t="s">
        <v>26</v>
      </c>
      <c r="Q143" t="s">
        <v>29</v>
      </c>
      <c r="S143" t="s">
        <v>506</v>
      </c>
      <c r="T143" s="4" t="s">
        <v>242</v>
      </c>
      <c r="U143" s="4" t="s">
        <v>242</v>
      </c>
      <c r="V143" s="4"/>
      <c r="W143" s="4"/>
      <c r="X143" s="4" t="s">
        <v>28</v>
      </c>
      <c r="Y143" s="4" t="s">
        <v>26</v>
      </c>
      <c r="Z143" s="4">
        <v>1201212</v>
      </c>
      <c r="AA143" s="4" t="s">
        <v>551</v>
      </c>
      <c r="AB143" s="4">
        <v>1</v>
      </c>
      <c r="AC143" s="4" t="s">
        <v>24</v>
      </c>
      <c r="AD143" s="6">
        <v>688</v>
      </c>
      <c r="AE143" s="5">
        <f t="shared" si="12"/>
        <v>550</v>
      </c>
      <c r="AF143" s="6">
        <v>688</v>
      </c>
      <c r="AG143" s="5">
        <f t="shared" si="13"/>
        <v>550</v>
      </c>
      <c r="AH143" s="6">
        <v>0</v>
      </c>
      <c r="AI143" s="5">
        <f t="shared" si="14"/>
        <v>0</v>
      </c>
      <c r="AJ143" s="2">
        <v>0</v>
      </c>
    </row>
    <row r="144" spans="1:36" ht="15">
      <c r="A144">
        <v>7</v>
      </c>
      <c r="B144">
        <v>8321961078</v>
      </c>
      <c r="C144" t="s">
        <v>552</v>
      </c>
      <c r="D144">
        <v>70000171</v>
      </c>
      <c r="E144">
        <v>305</v>
      </c>
      <c r="F144" s="10" t="s">
        <v>25</v>
      </c>
      <c r="G144" t="s">
        <v>26</v>
      </c>
      <c r="H144" t="s">
        <v>27</v>
      </c>
      <c r="I144">
        <v>1</v>
      </c>
      <c r="K144" t="s">
        <v>28</v>
      </c>
      <c r="L144" t="s">
        <v>26</v>
      </c>
      <c r="Q144" t="s">
        <v>29</v>
      </c>
      <c r="S144" t="s">
        <v>553</v>
      </c>
      <c r="T144" s="4" t="s">
        <v>26</v>
      </c>
      <c r="U144" s="4" t="s">
        <v>554</v>
      </c>
      <c r="V144" s="4"/>
      <c r="W144" s="4"/>
      <c r="X144" s="4" t="s">
        <v>28</v>
      </c>
      <c r="Y144" s="4" t="s">
        <v>26</v>
      </c>
      <c r="Z144" s="4">
        <v>28337435</v>
      </c>
      <c r="AA144" s="4" t="s">
        <v>555</v>
      </c>
      <c r="AB144" s="4">
        <v>2</v>
      </c>
      <c r="AC144" s="4" t="s">
        <v>33</v>
      </c>
      <c r="AD144" s="6">
        <v>5595</v>
      </c>
      <c r="AE144" s="5">
        <f t="shared" si="12"/>
        <v>4476</v>
      </c>
      <c r="AF144" s="6">
        <v>5595</v>
      </c>
      <c r="AG144" s="5">
        <f t="shared" si="13"/>
        <v>4476</v>
      </c>
      <c r="AH144" s="6">
        <v>0</v>
      </c>
      <c r="AI144" s="5">
        <f t="shared" si="14"/>
        <v>0</v>
      </c>
      <c r="AJ144" s="2">
        <v>0</v>
      </c>
    </row>
    <row r="145" spans="1:36" ht="15">
      <c r="A145">
        <v>7</v>
      </c>
      <c r="B145">
        <v>8321961078</v>
      </c>
      <c r="C145" t="s">
        <v>556</v>
      </c>
      <c r="D145">
        <v>70000171</v>
      </c>
      <c r="E145">
        <v>306</v>
      </c>
      <c r="F145" s="10" t="s">
        <v>25</v>
      </c>
      <c r="G145" t="s">
        <v>26</v>
      </c>
      <c r="H145" t="s">
        <v>27</v>
      </c>
      <c r="I145">
        <v>1</v>
      </c>
      <c r="K145" t="s">
        <v>28</v>
      </c>
      <c r="L145" t="s">
        <v>26</v>
      </c>
      <c r="Q145" t="s">
        <v>29</v>
      </c>
      <c r="S145" t="s">
        <v>512</v>
      </c>
      <c r="T145" s="4" t="s">
        <v>26</v>
      </c>
      <c r="U145" s="4" t="s">
        <v>557</v>
      </c>
      <c r="V145" s="4">
        <v>1</v>
      </c>
      <c r="W145" s="4"/>
      <c r="X145" s="4" t="s">
        <v>28</v>
      </c>
      <c r="Y145" s="4" t="s">
        <v>26</v>
      </c>
      <c r="Z145" s="4">
        <v>13572689</v>
      </c>
      <c r="AA145" s="4" t="s">
        <v>558</v>
      </c>
      <c r="AB145" s="4">
        <v>7</v>
      </c>
      <c r="AC145" s="4" t="s">
        <v>24</v>
      </c>
      <c r="AD145" s="6">
        <v>9301</v>
      </c>
      <c r="AE145" s="5">
        <f t="shared" si="12"/>
        <v>7440</v>
      </c>
      <c r="AF145" s="6">
        <v>9301</v>
      </c>
      <c r="AG145" s="5">
        <f t="shared" si="13"/>
        <v>7440</v>
      </c>
      <c r="AH145" s="6">
        <v>0</v>
      </c>
      <c r="AI145" s="5">
        <f t="shared" si="14"/>
        <v>0</v>
      </c>
      <c r="AJ145" s="2">
        <v>0</v>
      </c>
    </row>
    <row r="146" spans="1:36" ht="15">
      <c r="A146">
        <v>7</v>
      </c>
      <c r="B146">
        <v>8321961078</v>
      </c>
      <c r="C146" t="s">
        <v>559</v>
      </c>
      <c r="D146">
        <v>70000171</v>
      </c>
      <c r="E146">
        <v>308</v>
      </c>
      <c r="F146" s="10" t="s">
        <v>25</v>
      </c>
      <c r="G146" t="s">
        <v>26</v>
      </c>
      <c r="H146" t="s">
        <v>27</v>
      </c>
      <c r="I146">
        <v>1</v>
      </c>
      <c r="K146" t="s">
        <v>28</v>
      </c>
      <c r="L146" t="s">
        <v>26</v>
      </c>
      <c r="Q146" t="s">
        <v>29</v>
      </c>
      <c r="S146" t="s">
        <v>506</v>
      </c>
      <c r="T146" s="4" t="s">
        <v>242</v>
      </c>
      <c r="U146" s="4" t="s">
        <v>456</v>
      </c>
      <c r="V146" s="4"/>
      <c r="W146" s="4"/>
      <c r="X146" s="4" t="s">
        <v>28</v>
      </c>
      <c r="Y146" s="4" t="s">
        <v>26</v>
      </c>
      <c r="Z146" s="4">
        <v>80314747</v>
      </c>
      <c r="AA146" s="4" t="s">
        <v>560</v>
      </c>
      <c r="AB146" s="4">
        <v>1</v>
      </c>
      <c r="AC146" s="4" t="s">
        <v>33</v>
      </c>
      <c r="AD146" s="6">
        <v>1851</v>
      </c>
      <c r="AE146" s="5">
        <f t="shared" si="12"/>
        <v>1480</v>
      </c>
      <c r="AF146" s="6">
        <v>1851</v>
      </c>
      <c r="AG146" s="5">
        <f t="shared" si="13"/>
        <v>1480</v>
      </c>
      <c r="AH146" s="6">
        <v>0</v>
      </c>
      <c r="AI146" s="5">
        <f t="shared" si="14"/>
        <v>0</v>
      </c>
      <c r="AJ146" s="2">
        <v>0</v>
      </c>
    </row>
    <row r="147" spans="1:36" ht="15">
      <c r="A147">
        <v>7</v>
      </c>
      <c r="B147">
        <v>8321961078</v>
      </c>
      <c r="C147" t="s">
        <v>564</v>
      </c>
      <c r="D147">
        <v>70000171</v>
      </c>
      <c r="E147">
        <v>312</v>
      </c>
      <c r="F147" s="10" t="s">
        <v>25</v>
      </c>
      <c r="G147" t="s">
        <v>26</v>
      </c>
      <c r="H147" t="s">
        <v>27</v>
      </c>
      <c r="I147">
        <v>1</v>
      </c>
      <c r="K147" t="s">
        <v>28</v>
      </c>
      <c r="L147" t="s">
        <v>26</v>
      </c>
      <c r="Q147" t="s">
        <v>29</v>
      </c>
      <c r="S147" t="s">
        <v>512</v>
      </c>
      <c r="T147" s="4" t="s">
        <v>283</v>
      </c>
      <c r="U147" s="4" t="s">
        <v>565</v>
      </c>
      <c r="V147" s="4"/>
      <c r="W147" s="4"/>
      <c r="X147" s="4" t="s">
        <v>28</v>
      </c>
      <c r="Y147" s="4" t="s">
        <v>26</v>
      </c>
      <c r="Z147" s="4">
        <v>80372124</v>
      </c>
      <c r="AA147" s="4" t="s">
        <v>566</v>
      </c>
      <c r="AB147" s="4">
        <v>1</v>
      </c>
      <c r="AC147" s="4" t="s">
        <v>24</v>
      </c>
      <c r="AD147" s="6">
        <v>2569</v>
      </c>
      <c r="AE147" s="5">
        <f t="shared" si="12"/>
        <v>2055</v>
      </c>
      <c r="AF147" s="6">
        <v>2569</v>
      </c>
      <c r="AG147" s="5">
        <f t="shared" si="13"/>
        <v>2055</v>
      </c>
      <c r="AH147" s="6">
        <v>0</v>
      </c>
      <c r="AI147" s="5">
        <f t="shared" si="14"/>
        <v>0</v>
      </c>
      <c r="AJ147" s="2">
        <v>0</v>
      </c>
    </row>
    <row r="148" spans="1:36" ht="15">
      <c r="A148">
        <v>7</v>
      </c>
      <c r="B148">
        <v>8321961078</v>
      </c>
      <c r="C148" t="s">
        <v>567</v>
      </c>
      <c r="D148">
        <v>70000171</v>
      </c>
      <c r="E148">
        <v>313</v>
      </c>
      <c r="F148" s="10" t="s">
        <v>25</v>
      </c>
      <c r="G148" t="s">
        <v>26</v>
      </c>
      <c r="H148" t="s">
        <v>27</v>
      </c>
      <c r="I148">
        <v>1</v>
      </c>
      <c r="K148" t="s">
        <v>28</v>
      </c>
      <c r="L148" t="s">
        <v>26</v>
      </c>
      <c r="Q148" t="s">
        <v>29</v>
      </c>
      <c r="S148" t="s">
        <v>506</v>
      </c>
      <c r="T148" s="4" t="s">
        <v>356</v>
      </c>
      <c r="U148" s="4" t="s">
        <v>500</v>
      </c>
      <c r="V148" s="4"/>
      <c r="W148" s="4"/>
      <c r="X148" s="4" t="s">
        <v>28</v>
      </c>
      <c r="Y148" s="4" t="s">
        <v>26</v>
      </c>
      <c r="Z148" s="4">
        <v>27042249</v>
      </c>
      <c r="AA148" s="4" t="s">
        <v>568</v>
      </c>
      <c r="AB148" s="4">
        <v>6</v>
      </c>
      <c r="AC148" s="4" t="s">
        <v>24</v>
      </c>
      <c r="AD148" s="6">
        <v>3032</v>
      </c>
      <c r="AE148" s="5">
        <f t="shared" si="12"/>
        <v>2425</v>
      </c>
      <c r="AF148" s="6">
        <v>3032</v>
      </c>
      <c r="AG148" s="5">
        <f t="shared" si="13"/>
        <v>2425</v>
      </c>
      <c r="AH148" s="6">
        <v>0</v>
      </c>
      <c r="AI148" s="5">
        <f t="shared" si="14"/>
        <v>0</v>
      </c>
      <c r="AJ148" s="2">
        <v>0</v>
      </c>
    </row>
    <row r="149" spans="1:36" ht="15">
      <c r="A149">
        <v>7</v>
      </c>
      <c r="B149">
        <v>8321961078</v>
      </c>
      <c r="C149" t="s">
        <v>582</v>
      </c>
      <c r="D149">
        <v>70000171</v>
      </c>
      <c r="E149">
        <v>321</v>
      </c>
      <c r="F149" s="10" t="s">
        <v>25</v>
      </c>
      <c r="G149" t="s">
        <v>26</v>
      </c>
      <c r="H149" t="s">
        <v>27</v>
      </c>
      <c r="I149">
        <v>1</v>
      </c>
      <c r="K149" t="s">
        <v>28</v>
      </c>
      <c r="L149" t="s">
        <v>26</v>
      </c>
      <c r="Q149" t="s">
        <v>29</v>
      </c>
      <c r="S149" t="s">
        <v>506</v>
      </c>
      <c r="T149" s="4" t="s">
        <v>26</v>
      </c>
      <c r="U149" s="4" t="s">
        <v>583</v>
      </c>
      <c r="V149" s="4"/>
      <c r="W149" s="4"/>
      <c r="X149" s="4" t="s">
        <v>28</v>
      </c>
      <c r="Y149" s="4" t="s">
        <v>26</v>
      </c>
      <c r="Z149" s="4">
        <v>1336055</v>
      </c>
      <c r="AA149" s="4" t="s">
        <v>584</v>
      </c>
      <c r="AB149" s="4">
        <v>3</v>
      </c>
      <c r="AC149" s="4" t="s">
        <v>33</v>
      </c>
      <c r="AD149" s="6">
        <v>10789</v>
      </c>
      <c r="AE149" s="5">
        <f t="shared" si="12"/>
        <v>8631</v>
      </c>
      <c r="AF149" s="6">
        <v>10789</v>
      </c>
      <c r="AG149" s="5">
        <f t="shared" si="13"/>
        <v>8631</v>
      </c>
      <c r="AH149" s="6">
        <v>0</v>
      </c>
      <c r="AI149" s="5">
        <f t="shared" si="14"/>
        <v>0</v>
      </c>
      <c r="AJ149" s="2">
        <v>0</v>
      </c>
    </row>
    <row r="150" spans="1:36" ht="15">
      <c r="A150">
        <v>7</v>
      </c>
      <c r="B150">
        <v>8321961078</v>
      </c>
      <c r="C150" t="s">
        <v>589</v>
      </c>
      <c r="D150">
        <v>70000171</v>
      </c>
      <c r="E150">
        <v>324</v>
      </c>
      <c r="F150" s="10" t="s">
        <v>25</v>
      </c>
      <c r="G150" t="s">
        <v>26</v>
      </c>
      <c r="H150" t="s">
        <v>27</v>
      </c>
      <c r="I150">
        <v>1</v>
      </c>
      <c r="K150" t="s">
        <v>28</v>
      </c>
      <c r="L150" t="s">
        <v>26</v>
      </c>
      <c r="Q150" t="s">
        <v>29</v>
      </c>
      <c r="S150" t="s">
        <v>527</v>
      </c>
      <c r="T150" s="4" t="s">
        <v>209</v>
      </c>
      <c r="U150" s="4" t="s">
        <v>209</v>
      </c>
      <c r="V150" s="4"/>
      <c r="W150" s="4"/>
      <c r="X150" s="4" t="s">
        <v>28</v>
      </c>
      <c r="Y150" s="4" t="s">
        <v>26</v>
      </c>
      <c r="Z150" s="4">
        <v>1489629</v>
      </c>
      <c r="AA150" s="4" t="s">
        <v>590</v>
      </c>
      <c r="AB150" s="4">
        <v>2</v>
      </c>
      <c r="AC150" s="4" t="s">
        <v>33</v>
      </c>
      <c r="AD150" s="6">
        <v>3214</v>
      </c>
      <c r="AE150" s="5">
        <f t="shared" si="12"/>
        <v>2571</v>
      </c>
      <c r="AF150" s="6">
        <v>3214</v>
      </c>
      <c r="AG150" s="5">
        <f t="shared" si="13"/>
        <v>2571</v>
      </c>
      <c r="AH150" s="6">
        <v>0</v>
      </c>
      <c r="AI150" s="5">
        <f t="shared" si="14"/>
        <v>0</v>
      </c>
      <c r="AJ150" s="2">
        <v>0</v>
      </c>
    </row>
    <row r="151" spans="1:36" ht="15">
      <c r="A151">
        <v>7</v>
      </c>
      <c r="B151">
        <v>8321961078</v>
      </c>
      <c r="C151" t="s">
        <v>601</v>
      </c>
      <c r="D151">
        <v>70000171</v>
      </c>
      <c r="E151">
        <v>334</v>
      </c>
      <c r="F151" s="10" t="s">
        <v>25</v>
      </c>
      <c r="G151" t="s">
        <v>26</v>
      </c>
      <c r="H151" t="s">
        <v>27</v>
      </c>
      <c r="I151">
        <v>1</v>
      </c>
      <c r="K151" t="s">
        <v>28</v>
      </c>
      <c r="L151" t="s">
        <v>26</v>
      </c>
      <c r="Q151" t="s">
        <v>29</v>
      </c>
      <c r="S151" t="s">
        <v>506</v>
      </c>
      <c r="T151" s="4" t="s">
        <v>26</v>
      </c>
      <c r="U151" s="4" t="s">
        <v>602</v>
      </c>
      <c r="V151" s="4"/>
      <c r="W151" s="4"/>
      <c r="X151" s="4" t="s">
        <v>28</v>
      </c>
      <c r="Y151" s="4" t="s">
        <v>26</v>
      </c>
      <c r="Z151" s="4">
        <v>83151815</v>
      </c>
      <c r="AA151" s="4" t="s">
        <v>603</v>
      </c>
      <c r="AB151" s="4">
        <v>3</v>
      </c>
      <c r="AC151" s="4" t="s">
        <v>24</v>
      </c>
      <c r="AD151" s="6">
        <v>5202</v>
      </c>
      <c r="AE151" s="5">
        <f t="shared" si="12"/>
        <v>4161</v>
      </c>
      <c r="AF151" s="6">
        <v>5202</v>
      </c>
      <c r="AG151" s="5">
        <f t="shared" si="13"/>
        <v>4161</v>
      </c>
      <c r="AH151" s="6">
        <v>0</v>
      </c>
      <c r="AI151" s="5">
        <f t="shared" si="14"/>
        <v>0</v>
      </c>
      <c r="AJ151" s="2">
        <v>0</v>
      </c>
    </row>
    <row r="152" spans="1:36" ht="15">
      <c r="A152">
        <v>7</v>
      </c>
      <c r="B152">
        <v>8321961078</v>
      </c>
      <c r="C152" t="s">
        <v>604</v>
      </c>
      <c r="D152">
        <v>70000171</v>
      </c>
      <c r="E152">
        <v>335</v>
      </c>
      <c r="F152" s="10" t="s">
        <v>25</v>
      </c>
      <c r="G152" t="s">
        <v>26</v>
      </c>
      <c r="H152" t="s">
        <v>27</v>
      </c>
      <c r="I152">
        <v>1</v>
      </c>
      <c r="K152" t="s">
        <v>28</v>
      </c>
      <c r="L152" t="s">
        <v>26</v>
      </c>
      <c r="Q152" t="s">
        <v>29</v>
      </c>
      <c r="S152" t="s">
        <v>506</v>
      </c>
      <c r="T152" s="4" t="s">
        <v>329</v>
      </c>
      <c r="U152" s="4" t="s">
        <v>329</v>
      </c>
      <c r="V152" s="4"/>
      <c r="W152" s="4"/>
      <c r="X152" s="4" t="s">
        <v>28</v>
      </c>
      <c r="Y152" s="4" t="s">
        <v>26</v>
      </c>
      <c r="Z152" s="4">
        <v>83203296</v>
      </c>
      <c r="AA152" s="4" t="s">
        <v>605</v>
      </c>
      <c r="AB152" s="4">
        <v>1</v>
      </c>
      <c r="AC152" s="4" t="s">
        <v>24</v>
      </c>
      <c r="AD152" s="6">
        <v>1340</v>
      </c>
      <c r="AE152" s="5">
        <f t="shared" si="12"/>
        <v>1072</v>
      </c>
      <c r="AF152" s="6">
        <v>1340</v>
      </c>
      <c r="AG152" s="5">
        <f t="shared" si="13"/>
        <v>1072</v>
      </c>
      <c r="AH152" s="6">
        <v>0</v>
      </c>
      <c r="AI152" s="5">
        <f t="shared" si="14"/>
        <v>0</v>
      </c>
      <c r="AJ152" s="2">
        <v>0</v>
      </c>
    </row>
    <row r="153" spans="1:36" ht="15">
      <c r="A153">
        <v>7</v>
      </c>
      <c r="B153">
        <v>8321961078</v>
      </c>
      <c r="C153" t="s">
        <v>613</v>
      </c>
      <c r="D153">
        <v>70000171</v>
      </c>
      <c r="E153">
        <v>340</v>
      </c>
      <c r="F153" s="10" t="s">
        <v>25</v>
      </c>
      <c r="G153" t="s">
        <v>26</v>
      </c>
      <c r="H153" t="s">
        <v>27</v>
      </c>
      <c r="I153">
        <v>1</v>
      </c>
      <c r="K153" t="s">
        <v>28</v>
      </c>
      <c r="L153" t="s">
        <v>26</v>
      </c>
      <c r="Q153" t="s">
        <v>29</v>
      </c>
      <c r="S153" t="s">
        <v>614</v>
      </c>
      <c r="T153" s="4" t="s">
        <v>356</v>
      </c>
      <c r="U153" s="4" t="s">
        <v>615</v>
      </c>
      <c r="V153" s="4"/>
      <c r="W153" s="4"/>
      <c r="X153" s="4" t="s">
        <v>28</v>
      </c>
      <c r="Y153" s="4" t="s">
        <v>26</v>
      </c>
      <c r="Z153" s="4">
        <v>26919317</v>
      </c>
      <c r="AA153" s="4" t="s">
        <v>616</v>
      </c>
      <c r="AB153" s="4">
        <v>4</v>
      </c>
      <c r="AC153" s="4" t="s">
        <v>24</v>
      </c>
      <c r="AD153" s="6">
        <v>5340</v>
      </c>
      <c r="AE153" s="5">
        <f t="shared" si="12"/>
        <v>4272</v>
      </c>
      <c r="AF153" s="6">
        <v>5340</v>
      </c>
      <c r="AG153" s="5">
        <f t="shared" si="13"/>
        <v>4272</v>
      </c>
      <c r="AH153" s="6">
        <v>0</v>
      </c>
      <c r="AI153" s="5">
        <f t="shared" si="14"/>
        <v>0</v>
      </c>
      <c r="AJ153" s="2">
        <v>0</v>
      </c>
    </row>
    <row r="154" spans="1:36" ht="15">
      <c r="A154">
        <v>7</v>
      </c>
      <c r="B154">
        <v>8321961078</v>
      </c>
      <c r="C154" t="s">
        <v>617</v>
      </c>
      <c r="D154">
        <v>70000171</v>
      </c>
      <c r="E154">
        <v>341</v>
      </c>
      <c r="F154" s="10" t="s">
        <v>25</v>
      </c>
      <c r="G154" t="s">
        <v>26</v>
      </c>
      <c r="H154" t="s">
        <v>27</v>
      </c>
      <c r="I154">
        <v>1</v>
      </c>
      <c r="K154" t="s">
        <v>28</v>
      </c>
      <c r="L154" t="s">
        <v>26</v>
      </c>
      <c r="Q154" t="s">
        <v>29</v>
      </c>
      <c r="S154" t="s">
        <v>618</v>
      </c>
      <c r="T154" s="4" t="s">
        <v>356</v>
      </c>
      <c r="U154" s="4" t="s">
        <v>619</v>
      </c>
      <c r="V154" s="4"/>
      <c r="W154" s="4" t="s">
        <v>620</v>
      </c>
      <c r="X154" s="4" t="s">
        <v>28</v>
      </c>
      <c r="Y154" s="4" t="s">
        <v>26</v>
      </c>
      <c r="Z154" s="4">
        <v>14677322</v>
      </c>
      <c r="AA154" s="4" t="s">
        <v>621</v>
      </c>
      <c r="AB154" s="4">
        <v>8</v>
      </c>
      <c r="AC154" s="4" t="s">
        <v>24</v>
      </c>
      <c r="AD154" s="6">
        <v>14950</v>
      </c>
      <c r="AE154" s="5">
        <f t="shared" si="12"/>
        <v>11960</v>
      </c>
      <c r="AF154" s="6">
        <v>14950</v>
      </c>
      <c r="AG154" s="5">
        <f t="shared" si="13"/>
        <v>11960</v>
      </c>
      <c r="AH154" s="6">
        <v>0</v>
      </c>
      <c r="AI154" s="5">
        <f t="shared" si="14"/>
        <v>0</v>
      </c>
      <c r="AJ154" s="2">
        <v>0</v>
      </c>
    </row>
    <row r="155" spans="1:36" ht="15">
      <c r="A155">
        <v>7</v>
      </c>
      <c r="B155">
        <v>8321961078</v>
      </c>
      <c r="C155" t="s">
        <v>625</v>
      </c>
      <c r="D155">
        <v>70000171</v>
      </c>
      <c r="E155">
        <v>344</v>
      </c>
      <c r="F155" s="10" t="s">
        <v>25</v>
      </c>
      <c r="G155" t="s">
        <v>26</v>
      </c>
      <c r="H155" t="s">
        <v>27</v>
      </c>
      <c r="I155">
        <v>1</v>
      </c>
      <c r="K155" t="s">
        <v>28</v>
      </c>
      <c r="L155" t="s">
        <v>26</v>
      </c>
      <c r="Q155" t="s">
        <v>29</v>
      </c>
      <c r="S155" t="s">
        <v>626</v>
      </c>
      <c r="T155" s="4" t="s">
        <v>356</v>
      </c>
      <c r="U155" s="4" t="s">
        <v>627</v>
      </c>
      <c r="V155" s="4"/>
      <c r="W155" s="4" t="s">
        <v>628</v>
      </c>
      <c r="X155" s="4" t="s">
        <v>28</v>
      </c>
      <c r="Y155" s="4" t="s">
        <v>26</v>
      </c>
      <c r="Z155" s="4">
        <v>90691174</v>
      </c>
      <c r="AA155" s="4" t="s">
        <v>629</v>
      </c>
      <c r="AB155" s="4">
        <v>6</v>
      </c>
      <c r="AC155" s="4" t="s">
        <v>24</v>
      </c>
      <c r="AD155" s="6">
        <v>20794</v>
      </c>
      <c r="AE155" s="5">
        <f t="shared" si="12"/>
        <v>16635</v>
      </c>
      <c r="AF155" s="6">
        <v>20794</v>
      </c>
      <c r="AG155" s="5">
        <f t="shared" si="13"/>
        <v>16635</v>
      </c>
      <c r="AH155" s="6">
        <v>0</v>
      </c>
      <c r="AI155" s="5">
        <f t="shared" si="14"/>
        <v>0</v>
      </c>
      <c r="AJ155" s="2">
        <v>0</v>
      </c>
    </row>
    <row r="156" spans="1:36" ht="15">
      <c r="A156">
        <v>7</v>
      </c>
      <c r="B156">
        <v>8321961078</v>
      </c>
      <c r="C156" t="s">
        <v>633</v>
      </c>
      <c r="D156">
        <v>70000171</v>
      </c>
      <c r="E156">
        <v>346</v>
      </c>
      <c r="F156" s="10" t="s">
        <v>25</v>
      </c>
      <c r="G156" t="s">
        <v>26</v>
      </c>
      <c r="H156" t="s">
        <v>27</v>
      </c>
      <c r="I156">
        <v>1</v>
      </c>
      <c r="K156" t="s">
        <v>28</v>
      </c>
      <c r="L156" t="s">
        <v>26</v>
      </c>
      <c r="Q156" t="s">
        <v>29</v>
      </c>
      <c r="S156" t="s">
        <v>634</v>
      </c>
      <c r="T156" s="4" t="s">
        <v>26</v>
      </c>
      <c r="U156" s="4" t="s">
        <v>325</v>
      </c>
      <c r="V156" s="4"/>
      <c r="W156" s="4" t="s">
        <v>635</v>
      </c>
      <c r="X156" s="4" t="s">
        <v>28</v>
      </c>
      <c r="Y156" s="4" t="s">
        <v>26</v>
      </c>
      <c r="Z156" s="4">
        <v>83554570</v>
      </c>
      <c r="AA156" s="4" t="s">
        <v>636</v>
      </c>
      <c r="AB156" s="4">
        <v>5</v>
      </c>
      <c r="AC156" s="4" t="s">
        <v>24</v>
      </c>
      <c r="AD156" s="6">
        <v>6331</v>
      </c>
      <c r="AE156" s="5">
        <f t="shared" si="12"/>
        <v>5064</v>
      </c>
      <c r="AF156" s="6">
        <v>6331</v>
      </c>
      <c r="AG156" s="5">
        <f t="shared" si="13"/>
        <v>5064</v>
      </c>
      <c r="AH156" s="6">
        <v>0</v>
      </c>
      <c r="AI156" s="5">
        <f t="shared" si="14"/>
        <v>0</v>
      </c>
      <c r="AJ156" s="2">
        <v>0</v>
      </c>
    </row>
    <row r="157" spans="1:36" ht="15">
      <c r="A157">
        <v>7</v>
      </c>
      <c r="B157">
        <v>8321961078</v>
      </c>
      <c r="C157" t="s">
        <v>644</v>
      </c>
      <c r="D157">
        <v>70000171</v>
      </c>
      <c r="E157">
        <v>353</v>
      </c>
      <c r="F157" s="10" t="s">
        <v>25</v>
      </c>
      <c r="G157" t="s">
        <v>26</v>
      </c>
      <c r="H157" t="s">
        <v>27</v>
      </c>
      <c r="I157">
        <v>1</v>
      </c>
      <c r="K157" t="s">
        <v>28</v>
      </c>
      <c r="L157" t="s">
        <v>26</v>
      </c>
      <c r="Q157" t="s">
        <v>29</v>
      </c>
      <c r="S157" t="s">
        <v>645</v>
      </c>
      <c r="T157" s="4" t="s">
        <v>209</v>
      </c>
      <c r="U157" s="4" t="s">
        <v>209</v>
      </c>
      <c r="V157" s="4"/>
      <c r="W157" s="4"/>
      <c r="X157" s="4" t="s">
        <v>28</v>
      </c>
      <c r="Y157" s="4" t="s">
        <v>26</v>
      </c>
      <c r="Z157" s="4">
        <v>83568743</v>
      </c>
      <c r="AA157" s="4" t="s">
        <v>646</v>
      </c>
      <c r="AB157" s="4">
        <v>3</v>
      </c>
      <c r="AC157" s="4" t="s">
        <v>24</v>
      </c>
      <c r="AD157" s="6">
        <v>1160</v>
      </c>
      <c r="AE157" s="5">
        <f t="shared" si="12"/>
        <v>928</v>
      </c>
      <c r="AF157" s="6">
        <v>1160</v>
      </c>
      <c r="AG157" s="5">
        <f t="shared" si="13"/>
        <v>928</v>
      </c>
      <c r="AH157" s="6">
        <v>0</v>
      </c>
      <c r="AI157" s="5">
        <f t="shared" si="14"/>
        <v>0</v>
      </c>
      <c r="AJ157" s="2">
        <v>0</v>
      </c>
    </row>
    <row r="158" spans="1:36" ht="15">
      <c r="A158">
        <v>7</v>
      </c>
      <c r="B158">
        <v>8321961078</v>
      </c>
      <c r="C158" t="s">
        <v>650</v>
      </c>
      <c r="D158">
        <v>70000171</v>
      </c>
      <c r="E158">
        <v>360</v>
      </c>
      <c r="F158" s="10" t="s">
        <v>25</v>
      </c>
      <c r="G158" t="s">
        <v>26</v>
      </c>
      <c r="H158" t="s">
        <v>27</v>
      </c>
      <c r="I158">
        <v>1</v>
      </c>
      <c r="K158" t="s">
        <v>28</v>
      </c>
      <c r="L158" t="s">
        <v>26</v>
      </c>
      <c r="Q158" t="s">
        <v>29</v>
      </c>
      <c r="S158" t="s">
        <v>651</v>
      </c>
      <c r="T158" s="4" t="s">
        <v>262</v>
      </c>
      <c r="U158" s="4" t="s">
        <v>262</v>
      </c>
      <c r="V158" s="4"/>
      <c r="W158" s="4" t="s">
        <v>652</v>
      </c>
      <c r="X158" s="4" t="s">
        <v>28</v>
      </c>
      <c r="Y158" s="4" t="s">
        <v>26</v>
      </c>
      <c r="Z158" s="4">
        <v>83775470</v>
      </c>
      <c r="AA158" s="4" t="s">
        <v>653</v>
      </c>
      <c r="AB158" s="4">
        <v>4</v>
      </c>
      <c r="AC158" s="4" t="s">
        <v>24</v>
      </c>
      <c r="AD158" s="6">
        <v>5185</v>
      </c>
      <c r="AE158" s="5">
        <f t="shared" si="12"/>
        <v>4148</v>
      </c>
      <c r="AF158" s="6">
        <v>5185</v>
      </c>
      <c r="AG158" s="5">
        <f t="shared" si="13"/>
        <v>4148</v>
      </c>
      <c r="AH158" s="6">
        <v>0</v>
      </c>
      <c r="AI158" s="5">
        <f t="shared" si="14"/>
        <v>0</v>
      </c>
      <c r="AJ158" s="2">
        <v>0</v>
      </c>
    </row>
    <row r="159" spans="1:36" ht="15">
      <c r="A159">
        <v>7</v>
      </c>
      <c r="B159">
        <v>8321961078</v>
      </c>
      <c r="C159" t="s">
        <v>654</v>
      </c>
      <c r="D159">
        <v>70000171</v>
      </c>
      <c r="E159">
        <v>361</v>
      </c>
      <c r="F159" s="10" t="s">
        <v>25</v>
      </c>
      <c r="G159" t="s">
        <v>26</v>
      </c>
      <c r="H159" t="s">
        <v>27</v>
      </c>
      <c r="I159">
        <v>1</v>
      </c>
      <c r="K159" t="s">
        <v>28</v>
      </c>
      <c r="L159" t="s">
        <v>26</v>
      </c>
      <c r="Q159" t="s">
        <v>29</v>
      </c>
      <c r="S159" t="s">
        <v>655</v>
      </c>
      <c r="T159" s="4" t="s">
        <v>26</v>
      </c>
      <c r="U159" s="4" t="s">
        <v>528</v>
      </c>
      <c r="V159" s="4"/>
      <c r="W159" s="4"/>
      <c r="X159" s="4" t="s">
        <v>28</v>
      </c>
      <c r="Y159" s="4" t="s">
        <v>26</v>
      </c>
      <c r="Z159" s="4">
        <v>83186420</v>
      </c>
      <c r="AA159" s="4" t="s">
        <v>656</v>
      </c>
      <c r="AB159" s="4">
        <v>3</v>
      </c>
      <c r="AC159" s="4" t="s">
        <v>24</v>
      </c>
      <c r="AD159" s="6">
        <v>4099</v>
      </c>
      <c r="AE159" s="5">
        <f t="shared" si="12"/>
        <v>3279</v>
      </c>
      <c r="AF159" s="6">
        <v>4099</v>
      </c>
      <c r="AG159" s="5">
        <f t="shared" si="13"/>
        <v>3279</v>
      </c>
      <c r="AH159" s="6">
        <v>0</v>
      </c>
      <c r="AI159" s="5">
        <f t="shared" si="14"/>
        <v>0</v>
      </c>
      <c r="AJ159" s="2">
        <v>0</v>
      </c>
    </row>
    <row r="160" spans="1:36" ht="15">
      <c r="A160">
        <v>7</v>
      </c>
      <c r="B160">
        <v>8321961078</v>
      </c>
      <c r="C160" t="s">
        <v>767</v>
      </c>
      <c r="D160">
        <v>70001045</v>
      </c>
      <c r="E160">
        <v>60</v>
      </c>
      <c r="F160" s="10" t="s">
        <v>25</v>
      </c>
      <c r="G160" t="s">
        <v>26</v>
      </c>
      <c r="H160" t="s">
        <v>27</v>
      </c>
      <c r="I160">
        <v>1</v>
      </c>
      <c r="K160" t="s">
        <v>28</v>
      </c>
      <c r="L160" t="s">
        <v>26</v>
      </c>
      <c r="Q160" t="s">
        <v>29</v>
      </c>
      <c r="S160" t="s">
        <v>768</v>
      </c>
      <c r="T160" s="4" t="s">
        <v>26</v>
      </c>
      <c r="U160" s="4" t="s">
        <v>769</v>
      </c>
      <c r="V160" s="4"/>
      <c r="W160" s="4"/>
      <c r="X160" s="4" t="s">
        <v>28</v>
      </c>
      <c r="Y160" s="4" t="s">
        <v>26</v>
      </c>
      <c r="Z160" s="4">
        <v>90012330</v>
      </c>
      <c r="AA160" s="4" t="s">
        <v>770</v>
      </c>
      <c r="AB160" s="4">
        <v>12</v>
      </c>
      <c r="AC160" s="4" t="s">
        <v>24</v>
      </c>
      <c r="AD160" s="6">
        <v>26013</v>
      </c>
      <c r="AE160" s="5">
        <f t="shared" si="12"/>
        <v>20810</v>
      </c>
      <c r="AF160" s="6">
        <v>26013</v>
      </c>
      <c r="AG160" s="5">
        <f t="shared" si="13"/>
        <v>20810</v>
      </c>
      <c r="AH160" s="6">
        <v>0</v>
      </c>
      <c r="AI160" s="5">
        <f t="shared" si="14"/>
        <v>0</v>
      </c>
      <c r="AJ160" s="2">
        <v>0</v>
      </c>
    </row>
    <row r="161" spans="1:36" ht="15">
      <c r="A161">
        <v>7</v>
      </c>
      <c r="B161">
        <v>8321961078</v>
      </c>
      <c r="C161" t="s">
        <v>771</v>
      </c>
      <c r="D161">
        <v>70001045</v>
      </c>
      <c r="E161">
        <v>69</v>
      </c>
      <c r="F161" s="10" t="s">
        <v>25</v>
      </c>
      <c r="G161" t="s">
        <v>26</v>
      </c>
      <c r="H161" t="s">
        <v>27</v>
      </c>
      <c r="I161">
        <v>1</v>
      </c>
      <c r="K161" t="s">
        <v>28</v>
      </c>
      <c r="L161" t="s">
        <v>26</v>
      </c>
      <c r="Q161" t="s">
        <v>29</v>
      </c>
      <c r="S161" t="s">
        <v>772</v>
      </c>
      <c r="T161" s="4" t="s">
        <v>26</v>
      </c>
      <c r="U161" s="4" t="s">
        <v>773</v>
      </c>
      <c r="V161" s="4"/>
      <c r="W161" s="4" t="s">
        <v>774</v>
      </c>
      <c r="X161" s="4" t="s">
        <v>28</v>
      </c>
      <c r="Y161" s="4" t="s">
        <v>26</v>
      </c>
      <c r="Z161" s="4">
        <v>83386603</v>
      </c>
      <c r="AA161" s="4" t="s">
        <v>775</v>
      </c>
      <c r="AB161" s="4">
        <v>1</v>
      </c>
      <c r="AC161" s="4" t="s">
        <v>24</v>
      </c>
      <c r="AD161" s="6">
        <v>2284</v>
      </c>
      <c r="AE161" s="5">
        <f t="shared" si="12"/>
        <v>1827</v>
      </c>
      <c r="AF161" s="6">
        <v>2284</v>
      </c>
      <c r="AG161" s="5">
        <f t="shared" si="13"/>
        <v>1827</v>
      </c>
      <c r="AH161" s="6">
        <v>0</v>
      </c>
      <c r="AI161" s="5">
        <f t="shared" si="14"/>
        <v>0</v>
      </c>
      <c r="AJ161" s="2">
        <v>0</v>
      </c>
    </row>
    <row r="162" spans="6:36" ht="15.75" thickBot="1">
      <c r="F162" s="10"/>
      <c r="Q162" t="s">
        <v>29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6"/>
      <c r="AE162" s="5"/>
      <c r="AF162" s="6"/>
      <c r="AG162" s="5"/>
      <c r="AH162" s="6"/>
      <c r="AI162" s="5"/>
      <c r="AJ162" s="2"/>
    </row>
    <row r="163" spans="6:36" ht="15">
      <c r="F163" s="10"/>
      <c r="Q163" t="s">
        <v>29</v>
      </c>
      <c r="T163" s="4"/>
      <c r="U163" s="4"/>
      <c r="V163" s="4"/>
      <c r="W163" s="4"/>
      <c r="X163" s="4"/>
      <c r="Y163" s="4"/>
      <c r="Z163" s="4"/>
      <c r="AA163" s="4"/>
      <c r="AB163" s="14" t="s">
        <v>943</v>
      </c>
      <c r="AC163" s="15"/>
      <c r="AD163" s="16" t="s">
        <v>944</v>
      </c>
      <c r="AE163" s="17" t="s">
        <v>945</v>
      </c>
      <c r="AF163" s="18"/>
      <c r="AG163" s="17" t="s">
        <v>946</v>
      </c>
      <c r="AH163" s="18"/>
      <c r="AI163" s="19" t="s">
        <v>947</v>
      </c>
      <c r="AJ163" s="2"/>
    </row>
    <row r="164" spans="6:36" s="1" customFormat="1" ht="15">
      <c r="F164" s="11"/>
      <c r="Q164" s="1" t="s">
        <v>29</v>
      </c>
      <c r="T164" s="7"/>
      <c r="U164" s="7"/>
      <c r="V164" s="7"/>
      <c r="W164" s="7"/>
      <c r="X164" s="7"/>
      <c r="Y164" s="7"/>
      <c r="Z164" s="7"/>
      <c r="AA164" s="7"/>
      <c r="AB164" s="20">
        <f>SUMIF($AC$3:$AC$161,"=c11",$AB$3:$AB$161)</f>
        <v>151</v>
      </c>
      <c r="AC164" s="21"/>
      <c r="AD164" s="21" t="s">
        <v>24</v>
      </c>
      <c r="AE164" s="22">
        <f>AG164+AI164</f>
        <v>275833</v>
      </c>
      <c r="AF164" s="23">
        <f>SUMIF($AC$185:$AC$277,"=c11",$AF$185:$AF$277)</f>
        <v>0</v>
      </c>
      <c r="AG164" s="22">
        <f>SUMIF($AC$3:$AC$161,"=c11",$AG$3:$AG$161)</f>
        <v>275833</v>
      </c>
      <c r="AH164" s="23"/>
      <c r="AI164" s="24"/>
      <c r="AJ164" s="3"/>
    </row>
    <row r="165" spans="6:36" ht="15">
      <c r="F165" s="10"/>
      <c r="Q165" t="s">
        <v>29</v>
      </c>
      <c r="T165" s="4"/>
      <c r="U165" s="4"/>
      <c r="V165" s="4"/>
      <c r="W165" s="4"/>
      <c r="X165" s="4"/>
      <c r="Y165" s="4"/>
      <c r="Z165" s="4"/>
      <c r="AA165" s="4"/>
      <c r="AB165" s="20">
        <f>SUMIF($AC$3:$AC$161,"=c11o",$AB$3:$AB$161)</f>
        <v>391</v>
      </c>
      <c r="AC165" s="21"/>
      <c r="AD165" s="21" t="s">
        <v>33</v>
      </c>
      <c r="AE165" s="22">
        <f aca="true" t="shared" si="15" ref="AE165:AE171">AG165+AI165</f>
        <v>1048640</v>
      </c>
      <c r="AF165" s="23">
        <f>SUMIF($AC$185:$AC$277,"=c11o",$AF$185:$AF$277)</f>
        <v>0</v>
      </c>
      <c r="AG165" s="22">
        <f>SUMIF($AC$3:$AC$161,"=c11o",$AG$3:$AG$161)</f>
        <v>1048640</v>
      </c>
      <c r="AH165" s="23"/>
      <c r="AI165" s="24"/>
      <c r="AJ165" s="2"/>
    </row>
    <row r="166" spans="6:36" ht="15">
      <c r="F166" s="10"/>
      <c r="Q166" t="s">
        <v>29</v>
      </c>
      <c r="T166" s="4"/>
      <c r="U166" s="4"/>
      <c r="V166" s="4"/>
      <c r="W166" s="4"/>
      <c r="X166" s="4"/>
      <c r="Y166" s="4"/>
      <c r="Z166" s="4"/>
      <c r="AA166" s="4"/>
      <c r="AB166" s="20">
        <f>SUMIF($AC$3:$AC$161,"=g11",$AB$3:$AB$161)</f>
        <v>0</v>
      </c>
      <c r="AC166" s="21"/>
      <c r="AD166" s="21" t="s">
        <v>905</v>
      </c>
      <c r="AE166" s="22">
        <f t="shared" si="15"/>
        <v>0</v>
      </c>
      <c r="AF166" s="23">
        <f>SUMIF($AC$185:$AC$277,"=G11",$AF$185:$AF$277)</f>
        <v>0</v>
      </c>
      <c r="AG166" s="22">
        <f>SUMIF($AC$3:$AC$161,"=g11",$AG$3:$AG$161)</f>
        <v>0</v>
      </c>
      <c r="AH166" s="23"/>
      <c r="AI166" s="24"/>
      <c r="AJ166" s="2"/>
    </row>
    <row r="167" spans="6:36" ht="15">
      <c r="F167" s="10"/>
      <c r="Q167" t="s">
        <v>29</v>
      </c>
      <c r="T167" s="4"/>
      <c r="U167" s="4"/>
      <c r="V167" s="4"/>
      <c r="W167" s="4"/>
      <c r="X167" s="4"/>
      <c r="Y167" s="4"/>
      <c r="Z167" s="4"/>
      <c r="AA167" s="4"/>
      <c r="AB167" s="20">
        <f>SUMIF($AC$3:$AC$161,"=r",$AB$3:$AB$161)</f>
        <v>0</v>
      </c>
      <c r="AC167" s="21"/>
      <c r="AD167" s="21" t="s">
        <v>786</v>
      </c>
      <c r="AE167" s="22">
        <f t="shared" si="15"/>
        <v>0</v>
      </c>
      <c r="AF167" s="23">
        <f>SUMIF($AC$185:$AC$277,"=R",$AF$185:$AF$277)</f>
        <v>0</v>
      </c>
      <c r="AG167" s="22">
        <f>SUMIF($AC$3:$AC$161,"=r",$AG$3:$AG$161)</f>
        <v>0</v>
      </c>
      <c r="AH167" s="23"/>
      <c r="AI167" s="24"/>
      <c r="AJ167" s="2"/>
    </row>
    <row r="168" spans="6:36" ht="15">
      <c r="F168" s="10"/>
      <c r="Q168" t="s">
        <v>29</v>
      </c>
      <c r="T168" s="4"/>
      <c r="U168" s="4"/>
      <c r="V168" s="4"/>
      <c r="W168" s="4"/>
      <c r="X168" s="4"/>
      <c r="Y168" s="4"/>
      <c r="Z168" s="4"/>
      <c r="AA168" s="4"/>
      <c r="AB168" s="20">
        <f>SUMIF($AC$3:$AC$161,"=c12a",$AB$3:$AB$161)</f>
        <v>0</v>
      </c>
      <c r="AC168" s="21"/>
      <c r="AD168" s="21" t="s">
        <v>759</v>
      </c>
      <c r="AE168" s="22">
        <f t="shared" si="15"/>
        <v>0</v>
      </c>
      <c r="AF168" s="23">
        <f>SUMIF($AC$185:$AC$277,"=C12a",$AF$185:$AF$277)</f>
        <v>0</v>
      </c>
      <c r="AG168" s="22">
        <f>SUMIF($AC$3:$AC$161,"=C12a",$AG$3:$AG$161)</f>
        <v>0</v>
      </c>
      <c r="AH168" s="23">
        <f>SUMIF($AC$185:$AC$277,"=C12a",$AH$185:$AH$277)</f>
        <v>0</v>
      </c>
      <c r="AI168" s="24">
        <f>SUMIF($AC$3:$AC$161,"=C12a",$AI$3:$AI$161)</f>
        <v>0</v>
      </c>
      <c r="AJ168" s="2"/>
    </row>
    <row r="169" spans="6:36" ht="15">
      <c r="F169" s="10"/>
      <c r="Q169" t="s">
        <v>29</v>
      </c>
      <c r="T169" s="4"/>
      <c r="U169" s="4"/>
      <c r="V169" s="4"/>
      <c r="W169" s="4"/>
      <c r="X169" s="4"/>
      <c r="Y169" s="4"/>
      <c r="Z169" s="4"/>
      <c r="AA169" s="4"/>
      <c r="AB169" s="20">
        <f>SUMIF($AC$3:$AC$161,"=c12b",$AB$3:$AB$161)</f>
        <v>67</v>
      </c>
      <c r="AC169" s="21"/>
      <c r="AD169" s="21" t="s">
        <v>38</v>
      </c>
      <c r="AE169" s="22">
        <f t="shared" si="15"/>
        <v>171980</v>
      </c>
      <c r="AF169" s="23">
        <f>SUMIF($AC$185:$AC$277,"=c12b",$AF$185:$AF$277)</f>
        <v>0</v>
      </c>
      <c r="AG169" s="22">
        <f>SUMIF($AC$3:$AC$161,"=C12b",$AG$3:$AG$161)</f>
        <v>57411</v>
      </c>
      <c r="AH169" s="23">
        <f>SUMIF($AC$185:$AC$277,"=c12b",$AH$185:$AH$277)</f>
        <v>0</v>
      </c>
      <c r="AI169" s="24">
        <f>SUMIF($AC$3:$AC$161,"=C12b",$AI$3:$AI$161)</f>
        <v>114569</v>
      </c>
      <c r="AJ169" s="2"/>
    </row>
    <row r="170" spans="6:36" s="1" customFormat="1" ht="15">
      <c r="F170" s="11"/>
      <c r="Q170" s="1" t="s">
        <v>29</v>
      </c>
      <c r="T170" s="7"/>
      <c r="U170" s="7"/>
      <c r="V170" s="7"/>
      <c r="W170" s="7"/>
      <c r="X170" s="7"/>
      <c r="Y170" s="7"/>
      <c r="Z170" s="7"/>
      <c r="AA170" s="7"/>
      <c r="AB170" s="20">
        <f>SUMIF($AC$3:$AC$161,"=g12",$AB$3:$AB$161)</f>
        <v>0</v>
      </c>
      <c r="AC170" s="21"/>
      <c r="AD170" s="21" t="s">
        <v>916</v>
      </c>
      <c r="AE170" s="22">
        <f t="shared" si="15"/>
        <v>0</v>
      </c>
      <c r="AF170" s="23">
        <f>SUMIF($AC$185:$AC$277,"=G12",$AF$185:$AF$277)</f>
        <v>0</v>
      </c>
      <c r="AG170" s="22">
        <f>SUMIF($AC$3:$AC$161,"=g12",$AG$3:$AG$161)</f>
        <v>0</v>
      </c>
      <c r="AH170" s="23"/>
      <c r="AI170" s="24"/>
      <c r="AJ170" s="3"/>
    </row>
    <row r="171" spans="6:36" ht="15">
      <c r="F171" s="10"/>
      <c r="Q171" t="s">
        <v>29</v>
      </c>
      <c r="T171" s="4"/>
      <c r="U171" s="4"/>
      <c r="V171" s="4"/>
      <c r="W171" s="4"/>
      <c r="X171" s="4"/>
      <c r="Y171" s="4"/>
      <c r="Z171" s="4"/>
      <c r="AA171" s="4"/>
      <c r="AB171" s="20">
        <f>SUMIF($AC$3:$AC$161,"=c21",$AB$3:$AB$161)</f>
        <v>0</v>
      </c>
      <c r="AC171" s="21"/>
      <c r="AD171" s="21" t="s">
        <v>798</v>
      </c>
      <c r="AE171" s="22">
        <f t="shared" si="15"/>
        <v>0</v>
      </c>
      <c r="AF171" s="23">
        <f>SUMIF($AC$185:$AC$277,"=c21",$AF$185:$AF$277)</f>
        <v>0</v>
      </c>
      <c r="AG171" s="22">
        <f>SUMIF($AC$3:$AC$161,"=c21",$AG$3:$AG$161)</f>
        <v>0</v>
      </c>
      <c r="AH171" s="23"/>
      <c r="AI171" s="24"/>
      <c r="AJ171" s="2"/>
    </row>
    <row r="172" spans="6:36" ht="15">
      <c r="F172" s="10"/>
      <c r="Q172" t="s">
        <v>29</v>
      </c>
      <c r="T172" s="4"/>
      <c r="U172" s="4"/>
      <c r="V172" s="4"/>
      <c r="W172" s="4"/>
      <c r="X172" s="4"/>
      <c r="Y172" s="4"/>
      <c r="Z172" s="4"/>
      <c r="AA172" s="4"/>
      <c r="AB172" s="20"/>
      <c r="AC172" s="21"/>
      <c r="AD172" s="21"/>
      <c r="AE172" s="22"/>
      <c r="AF172" s="23"/>
      <c r="AG172" s="22"/>
      <c r="AH172" s="23"/>
      <c r="AI172" s="24"/>
      <c r="AJ172" s="2"/>
    </row>
    <row r="173" spans="6:36" ht="15.75" thickBot="1">
      <c r="F173" s="10"/>
      <c r="Q173" t="s">
        <v>29</v>
      </c>
      <c r="T173" s="4"/>
      <c r="U173" s="4"/>
      <c r="V173" s="4"/>
      <c r="W173" s="4"/>
      <c r="X173" s="4"/>
      <c r="Y173" s="4"/>
      <c r="Z173" s="4"/>
      <c r="AA173" s="4"/>
      <c r="AB173" s="25">
        <f>SUM(AB164:AB171)</f>
        <v>609</v>
      </c>
      <c r="AC173" s="26"/>
      <c r="AD173" s="26" t="s">
        <v>933</v>
      </c>
      <c r="AE173" s="27">
        <f>SUM(AE164:AE171)</f>
        <v>1496453</v>
      </c>
      <c r="AF173" s="28">
        <f>SUM(AF164:AF171)</f>
        <v>0</v>
      </c>
      <c r="AG173" s="27"/>
      <c r="AH173" s="27"/>
      <c r="AI173" s="29"/>
      <c r="AJ173" s="2"/>
    </row>
    <row r="174" spans="6:36" ht="15">
      <c r="F174" s="10"/>
      <c r="Q174" t="s">
        <v>29</v>
      </c>
      <c r="T174" s="4"/>
      <c r="U174" s="4"/>
      <c r="V174" s="4"/>
      <c r="W174" s="4"/>
      <c r="X174" s="4"/>
      <c r="Y174" s="4"/>
      <c r="Z174" s="4"/>
      <c r="AA174" s="4"/>
      <c r="AB174" s="32">
        <v>2019</v>
      </c>
      <c r="AC174" s="15"/>
      <c r="AD174" s="18"/>
      <c r="AE174" s="17"/>
      <c r="AF174" s="18"/>
      <c r="AG174" s="17"/>
      <c r="AH174" s="18"/>
      <c r="AI174" s="19"/>
      <c r="AJ174" s="2"/>
    </row>
    <row r="175" spans="6:36" s="1" customFormat="1" ht="15">
      <c r="F175" s="11"/>
      <c r="Q175" s="1" t="s">
        <v>29</v>
      </c>
      <c r="T175" s="7"/>
      <c r="U175" s="7"/>
      <c r="V175" s="7"/>
      <c r="W175" s="7"/>
      <c r="X175" s="7"/>
      <c r="Y175" s="7"/>
      <c r="Z175" s="7"/>
      <c r="AA175" s="7"/>
      <c r="AB175" s="20">
        <f>SUMIF($AC$3:$AC$161,"=c11",$AB$3:$AB$161)</f>
        <v>151</v>
      </c>
      <c r="AC175" s="21"/>
      <c r="AD175" s="21" t="s">
        <v>24</v>
      </c>
      <c r="AE175" s="22">
        <f>AG175+AI175</f>
        <v>206874.75</v>
      </c>
      <c r="AF175" s="23">
        <f>SUMIF($AC$185:$AC$277,"=c11",$AF$185:$AF$277)</f>
        <v>0</v>
      </c>
      <c r="AG175" s="22">
        <f aca="true" t="shared" si="16" ref="AG175:AG182">AG164*0.75</f>
        <v>206874.75</v>
      </c>
      <c r="AH175" s="23"/>
      <c r="AI175" s="24"/>
      <c r="AJ175" s="3"/>
    </row>
    <row r="176" spans="6:36" s="1" customFormat="1" ht="15">
      <c r="F176" s="11"/>
      <c r="Q176" s="1" t="s">
        <v>29</v>
      </c>
      <c r="T176" s="7"/>
      <c r="U176" s="7"/>
      <c r="V176" s="7"/>
      <c r="W176" s="7"/>
      <c r="X176" s="7"/>
      <c r="Y176" s="7"/>
      <c r="Z176" s="7"/>
      <c r="AA176" s="7"/>
      <c r="AB176" s="20">
        <f>SUMIF($AC$3:$AC$161,"=c11o",$AB$3:$AB$161)</f>
        <v>391</v>
      </c>
      <c r="AC176" s="21"/>
      <c r="AD176" s="21" t="s">
        <v>33</v>
      </c>
      <c r="AE176" s="22">
        <f aca="true" t="shared" si="17" ref="AE176:AE182">AG176+AI176</f>
        <v>786480</v>
      </c>
      <c r="AF176" s="23">
        <f>SUMIF($AC$185:$AC$277,"=c11o",$AF$185:$AF$277)</f>
        <v>0</v>
      </c>
      <c r="AG176" s="22">
        <f t="shared" si="16"/>
        <v>786480</v>
      </c>
      <c r="AH176" s="23"/>
      <c r="AI176" s="24"/>
      <c r="AJ176" s="3"/>
    </row>
    <row r="177" spans="6:36" ht="15">
      <c r="F177" s="10"/>
      <c r="Q177" t="s">
        <v>29</v>
      </c>
      <c r="T177" s="4"/>
      <c r="U177" s="4"/>
      <c r="V177" s="4"/>
      <c r="W177" s="4"/>
      <c r="X177" s="4"/>
      <c r="Y177" s="4"/>
      <c r="Z177" s="4"/>
      <c r="AA177" s="4"/>
      <c r="AB177" s="20">
        <f>SUMIF($AC$3:$AC$161,"=g11",$AB$3:$AB$161)</f>
        <v>0</v>
      </c>
      <c r="AC177" s="21"/>
      <c r="AD177" s="21" t="s">
        <v>905</v>
      </c>
      <c r="AE177" s="22">
        <f t="shared" si="17"/>
        <v>0</v>
      </c>
      <c r="AF177" s="23">
        <f>SUMIF($AC$185:$AC$277,"=G11",$AF$185:$AF$277)</f>
        <v>0</v>
      </c>
      <c r="AG177" s="22">
        <f t="shared" si="16"/>
        <v>0</v>
      </c>
      <c r="AH177" s="23"/>
      <c r="AI177" s="24"/>
      <c r="AJ177" s="2"/>
    </row>
    <row r="178" spans="6:36" s="1" customFormat="1" ht="15">
      <c r="F178" s="11"/>
      <c r="Q178" s="1" t="s">
        <v>29</v>
      </c>
      <c r="T178" s="7"/>
      <c r="U178" s="7"/>
      <c r="V178" s="7"/>
      <c r="W178" s="7"/>
      <c r="X178" s="7"/>
      <c r="Y178" s="7"/>
      <c r="Z178" s="7"/>
      <c r="AA178" s="7"/>
      <c r="AB178" s="20">
        <f>SUMIF($AC$3:$AC$161,"=r",$AB$3:$AB$161)</f>
        <v>0</v>
      </c>
      <c r="AC178" s="21"/>
      <c r="AD178" s="21" t="s">
        <v>786</v>
      </c>
      <c r="AE178" s="22">
        <f t="shared" si="17"/>
        <v>0</v>
      </c>
      <c r="AF178" s="23">
        <f>SUMIF($AC$185:$AC$277,"=R",$AF$185:$AF$277)</f>
        <v>0</v>
      </c>
      <c r="AG178" s="22">
        <f t="shared" si="16"/>
        <v>0</v>
      </c>
      <c r="AH178" s="23"/>
      <c r="AI178" s="24"/>
      <c r="AJ178" s="3"/>
    </row>
    <row r="179" spans="6:36" ht="15">
      <c r="F179" s="10"/>
      <c r="Q179" t="s">
        <v>29</v>
      </c>
      <c r="T179" s="4"/>
      <c r="U179" s="4"/>
      <c r="V179" s="4"/>
      <c r="W179" s="4"/>
      <c r="X179" s="4"/>
      <c r="Y179" s="4"/>
      <c r="Z179" s="4"/>
      <c r="AA179" s="4"/>
      <c r="AB179" s="20">
        <f>SUMIF($AC$3:$AC$161,"=c12a",$AB$3:$AB$161)</f>
        <v>0</v>
      </c>
      <c r="AC179" s="21"/>
      <c r="AD179" s="21" t="s">
        <v>759</v>
      </c>
      <c r="AE179" s="22">
        <f t="shared" si="17"/>
        <v>0</v>
      </c>
      <c r="AF179" s="23">
        <f>SUMIF($AC$185:$AC$277,"=C12a",$AF$185:$AF$277)</f>
        <v>0</v>
      </c>
      <c r="AG179" s="22">
        <f t="shared" si="16"/>
        <v>0</v>
      </c>
      <c r="AH179" s="22"/>
      <c r="AI179" s="24">
        <f>AI168*0.75</f>
        <v>0</v>
      </c>
      <c r="AJ179" s="2"/>
    </row>
    <row r="180" spans="6:36" ht="15">
      <c r="F180" s="10"/>
      <c r="Q180" t="s">
        <v>29</v>
      </c>
      <c r="T180" s="4"/>
      <c r="U180" s="4"/>
      <c r="V180" s="4"/>
      <c r="W180" s="4"/>
      <c r="X180" s="4"/>
      <c r="Y180" s="4"/>
      <c r="Z180" s="4"/>
      <c r="AA180" s="4"/>
      <c r="AB180" s="20">
        <f>SUMIF($AC$3:$AC$161,"=c12b",$AB$3:$AB$161)</f>
        <v>67</v>
      </c>
      <c r="AC180" s="21"/>
      <c r="AD180" s="21" t="s">
        <v>38</v>
      </c>
      <c r="AE180" s="22">
        <f t="shared" si="17"/>
        <v>128985</v>
      </c>
      <c r="AF180" s="23">
        <f>SUMIF($AC$185:$AC$277,"=c12b",$AF$185:$AF$277)</f>
        <v>0</v>
      </c>
      <c r="AG180" s="22">
        <f t="shared" si="16"/>
        <v>43058.25</v>
      </c>
      <c r="AH180" s="22"/>
      <c r="AI180" s="24">
        <f>AI169*0.75</f>
        <v>85926.75</v>
      </c>
      <c r="AJ180" s="2"/>
    </row>
    <row r="181" spans="6:36" s="1" customFormat="1" ht="15">
      <c r="F181" s="11"/>
      <c r="Q181" s="1" t="s">
        <v>29</v>
      </c>
      <c r="T181" s="7"/>
      <c r="U181" s="7"/>
      <c r="V181" s="7"/>
      <c r="W181" s="7"/>
      <c r="X181" s="7"/>
      <c r="Y181" s="7"/>
      <c r="Z181" s="7"/>
      <c r="AA181" s="7"/>
      <c r="AB181" s="20">
        <f>SUMIF($AC$3:$AC$161,"=g12",$AB$3:$AB$161)</f>
        <v>0</v>
      </c>
      <c r="AC181" s="21"/>
      <c r="AD181" s="21" t="s">
        <v>916</v>
      </c>
      <c r="AE181" s="22">
        <f t="shared" si="17"/>
        <v>0</v>
      </c>
      <c r="AF181" s="23">
        <f>SUMIF($AC$185:$AC$277,"=G12",$AF$185:$AF$277)</f>
        <v>0</v>
      </c>
      <c r="AG181" s="22">
        <f t="shared" si="16"/>
        <v>0</v>
      </c>
      <c r="AH181" s="23"/>
      <c r="AI181" s="24"/>
      <c r="AJ181" s="3"/>
    </row>
    <row r="182" spans="6:36" s="1" customFormat="1" ht="15">
      <c r="F182" s="11"/>
      <c r="Q182" s="1" t="s">
        <v>29</v>
      </c>
      <c r="T182" s="7"/>
      <c r="U182" s="7"/>
      <c r="V182" s="7"/>
      <c r="W182" s="7"/>
      <c r="X182" s="7"/>
      <c r="Y182" s="7"/>
      <c r="Z182" s="7"/>
      <c r="AA182" s="7"/>
      <c r="AB182" s="20">
        <f>SUMIF($AC$3:$AC$161,"=c21",$AB$3:$AB$161)</f>
        <v>0</v>
      </c>
      <c r="AC182" s="21"/>
      <c r="AD182" s="21" t="s">
        <v>798</v>
      </c>
      <c r="AE182" s="22">
        <f t="shared" si="17"/>
        <v>0</v>
      </c>
      <c r="AF182" s="23">
        <f>SUMIF($AC$185:$AC$277,"=c21",$AF$185:$AF$277)</f>
        <v>0</v>
      </c>
      <c r="AG182" s="22">
        <f t="shared" si="16"/>
        <v>0</v>
      </c>
      <c r="AH182" s="23"/>
      <c r="AI182" s="24"/>
      <c r="AJ182" s="3"/>
    </row>
    <row r="183" spans="6:36" ht="15">
      <c r="F183" s="10"/>
      <c r="Q183" t="s">
        <v>29</v>
      </c>
      <c r="T183" s="4"/>
      <c r="U183" s="4"/>
      <c r="V183" s="4"/>
      <c r="W183" s="4"/>
      <c r="X183" s="4"/>
      <c r="Y183" s="4"/>
      <c r="Z183" s="4"/>
      <c r="AA183" s="4"/>
      <c r="AB183" s="20"/>
      <c r="AC183" s="21"/>
      <c r="AD183" s="21"/>
      <c r="AE183" s="22"/>
      <c r="AF183" s="23"/>
      <c r="AG183" s="22"/>
      <c r="AH183" s="23"/>
      <c r="AI183" s="24"/>
      <c r="AJ183" s="2"/>
    </row>
    <row r="184" spans="6:36" ht="15.75" thickBot="1">
      <c r="F184" s="10"/>
      <c r="Q184" t="s">
        <v>29</v>
      </c>
      <c r="T184" s="4"/>
      <c r="U184" s="4"/>
      <c r="V184" s="4"/>
      <c r="W184" s="4"/>
      <c r="X184" s="4"/>
      <c r="Y184" s="4"/>
      <c r="Z184" s="4"/>
      <c r="AA184" s="4"/>
      <c r="AB184" s="25">
        <f>SUM(AB175:AB182)</f>
        <v>609</v>
      </c>
      <c r="AC184" s="26"/>
      <c r="AD184" s="26" t="s">
        <v>933</v>
      </c>
      <c r="AE184" s="27">
        <f>SUM(AE175:AE182)</f>
        <v>1122339.75</v>
      </c>
      <c r="AF184" s="28">
        <f>SUM(AF175:AF182)</f>
        <v>0</v>
      </c>
      <c r="AG184" s="27"/>
      <c r="AH184" s="27"/>
      <c r="AI184" s="29"/>
      <c r="AJ184" s="2"/>
    </row>
    <row r="185" spans="28:35" ht="15">
      <c r="AB185" s="33">
        <v>2020</v>
      </c>
      <c r="AC185" s="30"/>
      <c r="AD185" s="30"/>
      <c r="AE185" s="30"/>
      <c r="AF185" s="30"/>
      <c r="AG185" s="30"/>
      <c r="AH185" s="30"/>
      <c r="AI185" s="31"/>
    </row>
    <row r="186" spans="28:35" ht="15">
      <c r="AB186" s="20">
        <f>SUMIF($AC$3:$AC$161,"=c11",$AB$3:$AB$161)</f>
        <v>151</v>
      </c>
      <c r="AC186" s="21"/>
      <c r="AD186" s="21" t="s">
        <v>24</v>
      </c>
      <c r="AE186" s="22">
        <f>AG186+AI186</f>
        <v>68958.25</v>
      </c>
      <c r="AF186" s="23">
        <f>SUMIF($AC$185:$AC$277,"=c11",$AF$185:$AF$277)</f>
        <v>0</v>
      </c>
      <c r="AG186" s="22">
        <f aca="true" t="shared" si="18" ref="AG186:AG193">AG164*0.25</f>
        <v>68958.25</v>
      </c>
      <c r="AH186" s="23"/>
      <c r="AI186" s="24"/>
    </row>
    <row r="187" spans="28:35" ht="15">
      <c r="AB187" s="20">
        <f>SUMIF($AC$3:$AC$161,"=c11o",$AB$3:$AB$161)</f>
        <v>391</v>
      </c>
      <c r="AC187" s="21"/>
      <c r="AD187" s="21" t="s">
        <v>33</v>
      </c>
      <c r="AE187" s="22">
        <f aca="true" t="shared" si="19" ref="AE187:AE193">AG187+AI187</f>
        <v>262160</v>
      </c>
      <c r="AF187" s="23">
        <f>SUMIF($AC$185:$AC$277,"=c11o",$AF$185:$AF$277)</f>
        <v>0</v>
      </c>
      <c r="AG187" s="22">
        <f t="shared" si="18"/>
        <v>262160</v>
      </c>
      <c r="AH187" s="23"/>
      <c r="AI187" s="24"/>
    </row>
    <row r="188" spans="28:35" ht="15">
      <c r="AB188" s="20">
        <f>SUMIF($AC$3:$AC$161,"=g11",$AB$3:$AB$161)</f>
        <v>0</v>
      </c>
      <c r="AC188" s="21"/>
      <c r="AD188" s="21" t="s">
        <v>905</v>
      </c>
      <c r="AE188" s="22">
        <f t="shared" si="19"/>
        <v>0</v>
      </c>
      <c r="AF188" s="23">
        <f>SUMIF($AC$185:$AC$277,"=G11",$AF$185:$AF$277)</f>
        <v>0</v>
      </c>
      <c r="AG188" s="22">
        <f t="shared" si="18"/>
        <v>0</v>
      </c>
      <c r="AH188" s="23"/>
      <c r="AI188" s="24"/>
    </row>
    <row r="189" spans="28:35" ht="15">
      <c r="AB189" s="20">
        <f>SUMIF($AC$3:$AC$161,"=r",$AB$3:$AB$161)</f>
        <v>0</v>
      </c>
      <c r="AC189" s="21"/>
      <c r="AD189" s="21" t="s">
        <v>786</v>
      </c>
      <c r="AE189" s="22">
        <f t="shared" si="19"/>
        <v>0</v>
      </c>
      <c r="AF189" s="23">
        <f>SUMIF($AC$185:$AC$277,"=R",$AF$185:$AF$277)</f>
        <v>0</v>
      </c>
      <c r="AG189" s="22">
        <f t="shared" si="18"/>
        <v>0</v>
      </c>
      <c r="AH189" s="23"/>
      <c r="AI189" s="24"/>
    </row>
    <row r="190" spans="28:35" ht="15">
      <c r="AB190" s="20">
        <f>SUMIF($AC$3:$AC$161,"=c12a",$AB$3:$AB$161)</f>
        <v>0</v>
      </c>
      <c r="AC190" s="21"/>
      <c r="AD190" s="21" t="s">
        <v>759</v>
      </c>
      <c r="AE190" s="22">
        <f t="shared" si="19"/>
        <v>0</v>
      </c>
      <c r="AF190" s="23">
        <f>SUMIF($AC$185:$AC$277,"=C12a",$AF$185:$AF$277)</f>
        <v>0</v>
      </c>
      <c r="AG190" s="22">
        <f t="shared" si="18"/>
        <v>0</v>
      </c>
      <c r="AH190" s="22"/>
      <c r="AI190" s="24">
        <f>AI168*0.25</f>
        <v>0</v>
      </c>
    </row>
    <row r="191" spans="28:35" ht="15">
      <c r="AB191" s="20">
        <f>SUMIF($AC$3:$AC$161,"=c12b",$AB$3:$AB$161)</f>
        <v>67</v>
      </c>
      <c r="AC191" s="21"/>
      <c r="AD191" s="21" t="s">
        <v>38</v>
      </c>
      <c r="AE191" s="22">
        <f t="shared" si="19"/>
        <v>42995</v>
      </c>
      <c r="AF191" s="23">
        <f>SUMIF($AC$185:$AC$277,"=c12b",$AF$185:$AF$277)</f>
        <v>0</v>
      </c>
      <c r="AG191" s="22">
        <f t="shared" si="18"/>
        <v>14352.75</v>
      </c>
      <c r="AH191" s="22"/>
      <c r="AI191" s="24">
        <f>AI169*0.25</f>
        <v>28642.25</v>
      </c>
    </row>
    <row r="192" spans="28:35" ht="15">
      <c r="AB192" s="20">
        <f>SUMIF($AC$3:$AC$161,"=g12",$AB$3:$AB$161)</f>
        <v>0</v>
      </c>
      <c r="AC192" s="21"/>
      <c r="AD192" s="21" t="s">
        <v>916</v>
      </c>
      <c r="AE192" s="22">
        <f t="shared" si="19"/>
        <v>0</v>
      </c>
      <c r="AF192" s="23">
        <f>SUMIF($AC$185:$AC$277,"=G12",$AF$185:$AF$277)</f>
        <v>0</v>
      </c>
      <c r="AG192" s="22">
        <f t="shared" si="18"/>
        <v>0</v>
      </c>
      <c r="AH192" s="23"/>
      <c r="AI192" s="24"/>
    </row>
    <row r="193" spans="28:35" ht="15">
      <c r="AB193" s="20">
        <f>SUMIF($AC$3:$AC$161,"=c21",$AB$3:$AB$161)</f>
        <v>0</v>
      </c>
      <c r="AC193" s="21"/>
      <c r="AD193" s="21" t="s">
        <v>798</v>
      </c>
      <c r="AE193" s="22">
        <f t="shared" si="19"/>
        <v>0</v>
      </c>
      <c r="AF193" s="23">
        <f>SUMIF($AC$185:$AC$277,"=c21",$AF$185:$AF$277)</f>
        <v>0</v>
      </c>
      <c r="AG193" s="22">
        <f t="shared" si="18"/>
        <v>0</v>
      </c>
      <c r="AH193" s="23"/>
      <c r="AI193" s="24"/>
    </row>
    <row r="194" spans="28:35" ht="15">
      <c r="AB194" s="20"/>
      <c r="AC194" s="21"/>
      <c r="AD194" s="21"/>
      <c r="AE194" s="22"/>
      <c r="AF194" s="23"/>
      <c r="AG194" s="22"/>
      <c r="AH194" s="23"/>
      <c r="AI194" s="24"/>
    </row>
    <row r="195" spans="28:35" ht="15.75" thickBot="1">
      <c r="AB195" s="25">
        <f>SUM(AB186:AB193)</f>
        <v>609</v>
      </c>
      <c r="AC195" s="26"/>
      <c r="AD195" s="26" t="s">
        <v>933</v>
      </c>
      <c r="AE195" s="27">
        <f>SUM(AE186:AE193)</f>
        <v>374113.25</v>
      </c>
      <c r="AF195" s="28">
        <f>SUM(AF186:AF193)</f>
        <v>0</v>
      </c>
      <c r="AG195" s="27"/>
      <c r="AH195" s="27"/>
      <c r="AI19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1"/>
  <sheetViews>
    <sheetView zoomScalePageLayoutView="0" workbookViewId="0" topLeftCell="T47">
      <selection activeCell="AH65" sqref="AH65"/>
    </sheetView>
  </sheetViews>
  <sheetFormatPr defaultColWidth="9.140625" defaultRowHeight="15"/>
  <cols>
    <col min="1" max="1" width="9.140625" style="12" customWidth="1"/>
    <col min="2" max="2" width="12.421875" style="12" customWidth="1"/>
    <col min="3" max="3" width="12.7109375" style="12" bestFit="1" customWidth="1"/>
    <col min="4" max="4" width="12.7109375" style="12" customWidth="1"/>
    <col min="5" max="5" width="9.140625" style="12" customWidth="1"/>
    <col min="6" max="6" width="34.57421875" style="12" customWidth="1"/>
    <col min="7" max="7" width="12.421875" style="12" customWidth="1"/>
    <col min="8" max="8" width="27.140625" style="12" customWidth="1"/>
    <col min="9" max="12" width="9.140625" style="12" customWidth="1"/>
    <col min="13" max="13" width="6.7109375" style="12" customWidth="1"/>
    <col min="14" max="14" width="3.00390625" style="12" customWidth="1"/>
    <col min="15" max="15" width="2.00390625" style="12" customWidth="1"/>
    <col min="16" max="16" width="1.8515625" style="12" customWidth="1"/>
    <col min="17" max="17" width="0" style="12" hidden="1" customWidth="1"/>
    <col min="18" max="18" width="3.00390625" style="12" customWidth="1"/>
    <col min="19" max="19" width="52.28125" style="12" customWidth="1"/>
    <col min="20" max="20" width="16.28125" style="12" customWidth="1"/>
    <col min="21" max="21" width="21.57421875" style="12" customWidth="1"/>
    <col min="22" max="22" width="9.140625" style="12" customWidth="1"/>
    <col min="23" max="23" width="6.140625" style="12" customWidth="1"/>
    <col min="24" max="25" width="9.140625" style="12" customWidth="1"/>
    <col min="26" max="26" width="9.7109375" style="12" customWidth="1"/>
    <col min="27" max="27" width="17.57421875" style="12" customWidth="1"/>
    <col min="28" max="28" width="7.421875" style="12" customWidth="1"/>
    <col min="29" max="29" width="10.8515625" style="12" customWidth="1"/>
    <col min="30" max="30" width="7.00390625" style="12" customWidth="1"/>
    <col min="31" max="31" width="8.8515625" style="12" customWidth="1"/>
    <col min="32" max="32" width="6.7109375" style="12" customWidth="1"/>
    <col min="33" max="33" width="8.00390625" style="12" customWidth="1"/>
    <col min="34" max="34" width="6.7109375" style="12" customWidth="1"/>
    <col min="35" max="35" width="6.140625" style="12" customWidth="1"/>
    <col min="36" max="36" width="11.7109375" style="12" customWidth="1"/>
    <col min="37" max="16384" width="9.140625" style="12" customWidth="1"/>
  </cols>
  <sheetData>
    <row r="1" spans="1:36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ht="15">
      <c r="A3" s="12">
        <v>7</v>
      </c>
      <c r="B3" s="12">
        <v>8321961078</v>
      </c>
      <c r="C3" s="12" t="s">
        <v>23</v>
      </c>
      <c r="D3" s="12">
        <v>70000171</v>
      </c>
      <c r="E3" s="12">
        <v>5</v>
      </c>
      <c r="F3" s="13" t="s">
        <v>25</v>
      </c>
      <c r="G3" s="12" t="s">
        <v>26</v>
      </c>
      <c r="H3" s="12" t="s">
        <v>27</v>
      </c>
      <c r="I3" s="12">
        <v>1</v>
      </c>
      <c r="K3" s="12" t="s">
        <v>28</v>
      </c>
      <c r="L3" s="12" t="s">
        <v>26</v>
      </c>
      <c r="Q3" s="12" t="s">
        <v>29</v>
      </c>
      <c r="S3" s="12" t="s">
        <v>30</v>
      </c>
      <c r="T3" s="4" t="s">
        <v>26</v>
      </c>
      <c r="U3" s="4" t="s">
        <v>27</v>
      </c>
      <c r="V3" s="4">
        <v>1</v>
      </c>
      <c r="W3" s="4"/>
      <c r="X3" s="4" t="s">
        <v>28</v>
      </c>
      <c r="Y3" s="4" t="s">
        <v>26</v>
      </c>
      <c r="Z3" s="4">
        <v>12964918</v>
      </c>
      <c r="AA3" s="4" t="s">
        <v>31</v>
      </c>
      <c r="AB3" s="4">
        <v>22</v>
      </c>
      <c r="AC3" s="4" t="s">
        <v>24</v>
      </c>
      <c r="AD3" s="6">
        <v>25987</v>
      </c>
      <c r="AE3" s="5">
        <f aca="true" t="shared" si="0" ref="AE3:AE46">AG3+AI3</f>
        <v>20789</v>
      </c>
      <c r="AF3" s="6">
        <v>25987</v>
      </c>
      <c r="AG3" s="5">
        <f aca="true" t="shared" si="1" ref="AG3:AG46">INT(AF3*0.8)</f>
        <v>20789</v>
      </c>
      <c r="AH3" s="6">
        <v>0</v>
      </c>
      <c r="AI3" s="5">
        <f aca="true" t="shared" si="2" ref="AI3:AI46">INT(AH3*0.8)</f>
        <v>0</v>
      </c>
      <c r="AJ3" s="2">
        <v>0</v>
      </c>
    </row>
    <row r="4" spans="1:36" ht="15">
      <c r="A4" s="12">
        <v>7</v>
      </c>
      <c r="B4" s="12">
        <v>8321961078</v>
      </c>
      <c r="C4" s="12" t="s">
        <v>207</v>
      </c>
      <c r="D4" s="12">
        <v>70000171</v>
      </c>
      <c r="E4" s="12">
        <v>108</v>
      </c>
      <c r="F4" s="13" t="s">
        <v>25</v>
      </c>
      <c r="G4" s="12" t="s">
        <v>26</v>
      </c>
      <c r="H4" s="12" t="s">
        <v>27</v>
      </c>
      <c r="I4" s="12">
        <v>1</v>
      </c>
      <c r="K4" s="12" t="s">
        <v>28</v>
      </c>
      <c r="L4" s="12" t="s">
        <v>26</v>
      </c>
      <c r="Q4" s="12" t="s">
        <v>29</v>
      </c>
      <c r="S4" s="12" t="s">
        <v>208</v>
      </c>
      <c r="T4" s="4" t="s">
        <v>209</v>
      </c>
      <c r="U4" s="4" t="s">
        <v>209</v>
      </c>
      <c r="V4" s="4"/>
      <c r="W4" s="4"/>
      <c r="X4" s="4" t="s">
        <v>28</v>
      </c>
      <c r="Y4" s="4" t="s">
        <v>26</v>
      </c>
      <c r="Z4" s="4">
        <v>166616</v>
      </c>
      <c r="AA4" s="4" t="s">
        <v>210</v>
      </c>
      <c r="AB4" s="4">
        <v>5</v>
      </c>
      <c r="AC4" s="4" t="s">
        <v>24</v>
      </c>
      <c r="AD4" s="6">
        <v>0</v>
      </c>
      <c r="AE4" s="5">
        <f t="shared" si="0"/>
        <v>0</v>
      </c>
      <c r="AF4" s="6">
        <v>0</v>
      </c>
      <c r="AG4" s="5">
        <f t="shared" si="1"/>
        <v>0</v>
      </c>
      <c r="AH4" s="6">
        <v>0</v>
      </c>
      <c r="AI4" s="5">
        <f t="shared" si="2"/>
        <v>0</v>
      </c>
      <c r="AJ4" s="2">
        <v>0</v>
      </c>
    </row>
    <row r="5" spans="1:36" ht="15">
      <c r="A5" s="12">
        <v>7</v>
      </c>
      <c r="B5" s="12">
        <v>8321961078</v>
      </c>
      <c r="C5" s="12" t="s">
        <v>495</v>
      </c>
      <c r="D5" s="12">
        <v>70000171</v>
      </c>
      <c r="E5" s="12">
        <v>229</v>
      </c>
      <c r="F5" s="13" t="s">
        <v>25</v>
      </c>
      <c r="G5" s="12" t="s">
        <v>26</v>
      </c>
      <c r="H5" s="12" t="s">
        <v>27</v>
      </c>
      <c r="I5" s="12">
        <v>1</v>
      </c>
      <c r="K5" s="12" t="s">
        <v>28</v>
      </c>
      <c r="L5" s="12" t="s">
        <v>26</v>
      </c>
      <c r="Q5" s="12" t="s">
        <v>29</v>
      </c>
      <c r="S5" s="12" t="s">
        <v>496</v>
      </c>
      <c r="T5" s="4" t="s">
        <v>238</v>
      </c>
      <c r="U5" s="4" t="s">
        <v>238</v>
      </c>
      <c r="V5" s="4"/>
      <c r="W5" s="4"/>
      <c r="X5" s="4" t="s">
        <v>28</v>
      </c>
      <c r="Y5" s="4" t="s">
        <v>26</v>
      </c>
      <c r="Z5" s="4">
        <v>13571617</v>
      </c>
      <c r="AA5" s="4" t="s">
        <v>497</v>
      </c>
      <c r="AB5" s="4">
        <v>5</v>
      </c>
      <c r="AC5" s="4" t="s">
        <v>24</v>
      </c>
      <c r="AD5" s="6">
        <v>0</v>
      </c>
      <c r="AE5" s="5">
        <f t="shared" si="0"/>
        <v>0</v>
      </c>
      <c r="AF5" s="6">
        <v>0</v>
      </c>
      <c r="AG5" s="5">
        <f t="shared" si="1"/>
        <v>0</v>
      </c>
      <c r="AH5" s="6">
        <v>0</v>
      </c>
      <c r="AI5" s="5">
        <f t="shared" si="2"/>
        <v>0</v>
      </c>
      <c r="AJ5" s="2">
        <v>0</v>
      </c>
    </row>
    <row r="6" spans="1:36" ht="15">
      <c r="A6" s="12">
        <v>7</v>
      </c>
      <c r="B6" s="12">
        <v>8321961078</v>
      </c>
      <c r="C6" s="12" t="s">
        <v>511</v>
      </c>
      <c r="D6" s="12">
        <v>70000171</v>
      </c>
      <c r="E6" s="12">
        <v>237</v>
      </c>
      <c r="F6" s="13" t="s">
        <v>25</v>
      </c>
      <c r="G6" s="12" t="s">
        <v>26</v>
      </c>
      <c r="H6" s="12" t="s">
        <v>27</v>
      </c>
      <c r="I6" s="12">
        <v>1</v>
      </c>
      <c r="K6" s="12" t="s">
        <v>28</v>
      </c>
      <c r="L6" s="12" t="s">
        <v>26</v>
      </c>
      <c r="Q6" s="12" t="s">
        <v>29</v>
      </c>
      <c r="S6" s="12" t="s">
        <v>512</v>
      </c>
      <c r="T6" s="4" t="s">
        <v>26</v>
      </c>
      <c r="U6" s="4" t="s">
        <v>147</v>
      </c>
      <c r="V6" s="4">
        <v>14</v>
      </c>
      <c r="W6" s="4"/>
      <c r="X6" s="4" t="s">
        <v>28</v>
      </c>
      <c r="Y6" s="4" t="s">
        <v>26</v>
      </c>
      <c r="Z6" s="4">
        <v>9700409</v>
      </c>
      <c r="AA6" s="4" t="s">
        <v>513</v>
      </c>
      <c r="AB6" s="4">
        <v>20</v>
      </c>
      <c r="AC6" s="4" t="s">
        <v>24</v>
      </c>
      <c r="AD6" s="6">
        <v>14684</v>
      </c>
      <c r="AE6" s="5">
        <f t="shared" si="0"/>
        <v>11747</v>
      </c>
      <c r="AF6" s="6">
        <v>14684</v>
      </c>
      <c r="AG6" s="5">
        <f t="shared" si="1"/>
        <v>11747</v>
      </c>
      <c r="AH6" s="6">
        <v>0</v>
      </c>
      <c r="AI6" s="5">
        <f t="shared" si="2"/>
        <v>0</v>
      </c>
      <c r="AJ6" s="2">
        <v>0</v>
      </c>
    </row>
    <row r="7" spans="1:36" ht="15">
      <c r="A7" s="12">
        <v>7</v>
      </c>
      <c r="B7" s="12">
        <v>8321961078</v>
      </c>
      <c r="C7" s="12" t="s">
        <v>530</v>
      </c>
      <c r="D7" s="12">
        <v>70000171</v>
      </c>
      <c r="E7" s="12">
        <v>251</v>
      </c>
      <c r="F7" s="13" t="s">
        <v>25</v>
      </c>
      <c r="G7" s="12" t="s">
        <v>26</v>
      </c>
      <c r="H7" s="12" t="s">
        <v>27</v>
      </c>
      <c r="I7" s="12">
        <v>1</v>
      </c>
      <c r="K7" s="12" t="s">
        <v>28</v>
      </c>
      <c r="L7" s="12" t="s">
        <v>26</v>
      </c>
      <c r="Q7" s="12" t="s">
        <v>29</v>
      </c>
      <c r="S7" s="12" t="s">
        <v>531</v>
      </c>
      <c r="T7" s="4" t="s">
        <v>262</v>
      </c>
      <c r="U7" s="4" t="s">
        <v>262</v>
      </c>
      <c r="V7" s="4"/>
      <c r="W7" s="4"/>
      <c r="X7" s="4" t="s">
        <v>28</v>
      </c>
      <c r="Y7" s="4" t="s">
        <v>26</v>
      </c>
      <c r="Z7" s="4">
        <v>9850878</v>
      </c>
      <c r="AA7" s="4" t="s">
        <v>532</v>
      </c>
      <c r="AB7" s="4">
        <v>6</v>
      </c>
      <c r="AC7" s="4" t="s">
        <v>24</v>
      </c>
      <c r="AD7" s="6">
        <v>466</v>
      </c>
      <c r="AE7" s="5">
        <f t="shared" si="0"/>
        <v>372</v>
      </c>
      <c r="AF7" s="6">
        <v>466</v>
      </c>
      <c r="AG7" s="5">
        <f t="shared" si="1"/>
        <v>372</v>
      </c>
      <c r="AH7" s="6">
        <v>0</v>
      </c>
      <c r="AI7" s="5">
        <f t="shared" si="2"/>
        <v>0</v>
      </c>
      <c r="AJ7" s="2">
        <v>0</v>
      </c>
    </row>
    <row r="8" spans="1:36" ht="15">
      <c r="A8" s="12">
        <v>7</v>
      </c>
      <c r="B8" s="12">
        <v>8321961078</v>
      </c>
      <c r="C8" s="12" t="s">
        <v>533</v>
      </c>
      <c r="D8" s="12">
        <v>70000171</v>
      </c>
      <c r="E8" s="12">
        <v>252</v>
      </c>
      <c r="F8" s="13" t="s">
        <v>25</v>
      </c>
      <c r="G8" s="12" t="s">
        <v>26</v>
      </c>
      <c r="H8" s="12" t="s">
        <v>27</v>
      </c>
      <c r="I8" s="12">
        <v>1</v>
      </c>
      <c r="K8" s="12" t="s">
        <v>28</v>
      </c>
      <c r="L8" s="12" t="s">
        <v>26</v>
      </c>
      <c r="Q8" s="12" t="s">
        <v>29</v>
      </c>
      <c r="S8" s="12" t="s">
        <v>534</v>
      </c>
      <c r="T8" s="4" t="s">
        <v>333</v>
      </c>
      <c r="U8" s="4" t="s">
        <v>333</v>
      </c>
      <c r="V8" s="4"/>
      <c r="W8" s="4"/>
      <c r="X8" s="4" t="s">
        <v>28</v>
      </c>
      <c r="Y8" s="4" t="s">
        <v>26</v>
      </c>
      <c r="Z8" s="4">
        <v>13153330</v>
      </c>
      <c r="AA8" s="4" t="s">
        <v>535</v>
      </c>
      <c r="AB8" s="4">
        <v>5</v>
      </c>
      <c r="AC8" s="4" t="s">
        <v>24</v>
      </c>
      <c r="AD8" s="6">
        <v>865</v>
      </c>
      <c r="AE8" s="5">
        <f t="shared" si="0"/>
        <v>692</v>
      </c>
      <c r="AF8" s="6">
        <v>865</v>
      </c>
      <c r="AG8" s="5">
        <f t="shared" si="1"/>
        <v>692</v>
      </c>
      <c r="AH8" s="6">
        <v>0</v>
      </c>
      <c r="AI8" s="5">
        <f t="shared" si="2"/>
        <v>0</v>
      </c>
      <c r="AJ8" s="2">
        <v>0</v>
      </c>
    </row>
    <row r="9" spans="1:36" ht="15">
      <c r="A9" s="12">
        <v>7</v>
      </c>
      <c r="B9" s="12">
        <v>8321961078</v>
      </c>
      <c r="C9" s="12" t="s">
        <v>545</v>
      </c>
      <c r="D9" s="12">
        <v>70000171</v>
      </c>
      <c r="E9" s="12">
        <v>300</v>
      </c>
      <c r="F9" s="13" t="s">
        <v>25</v>
      </c>
      <c r="G9" s="12" t="s">
        <v>26</v>
      </c>
      <c r="H9" s="12" t="s">
        <v>27</v>
      </c>
      <c r="I9" s="12">
        <v>1</v>
      </c>
      <c r="K9" s="12" t="s">
        <v>28</v>
      </c>
      <c r="L9" s="12" t="s">
        <v>26</v>
      </c>
      <c r="Q9" s="12" t="s">
        <v>29</v>
      </c>
      <c r="S9" s="12" t="s">
        <v>546</v>
      </c>
      <c r="T9" s="4" t="s">
        <v>262</v>
      </c>
      <c r="U9" s="4" t="s">
        <v>262</v>
      </c>
      <c r="V9" s="4"/>
      <c r="W9" s="4"/>
      <c r="X9" s="4" t="s">
        <v>28</v>
      </c>
      <c r="Y9" s="4" t="s">
        <v>26</v>
      </c>
      <c r="Z9" s="4">
        <v>29828436</v>
      </c>
      <c r="AA9" s="4" t="s">
        <v>547</v>
      </c>
      <c r="AB9" s="4">
        <v>3</v>
      </c>
      <c r="AC9" s="4" t="s">
        <v>24</v>
      </c>
      <c r="AD9" s="6">
        <v>0</v>
      </c>
      <c r="AE9" s="5">
        <f t="shared" si="0"/>
        <v>0</v>
      </c>
      <c r="AF9" s="6">
        <v>0</v>
      </c>
      <c r="AG9" s="5">
        <f t="shared" si="1"/>
        <v>0</v>
      </c>
      <c r="AH9" s="6">
        <v>0</v>
      </c>
      <c r="AI9" s="5">
        <f t="shared" si="2"/>
        <v>0</v>
      </c>
      <c r="AJ9" s="2">
        <v>0</v>
      </c>
    </row>
    <row r="10" spans="1:36" ht="15">
      <c r="A10" s="12">
        <v>7</v>
      </c>
      <c r="B10" s="12">
        <v>8321961078</v>
      </c>
      <c r="C10" s="12" t="s">
        <v>561</v>
      </c>
      <c r="D10" s="12">
        <v>70000171</v>
      </c>
      <c r="E10" s="12">
        <v>310</v>
      </c>
      <c r="F10" s="13" t="s">
        <v>25</v>
      </c>
      <c r="G10" s="12" t="s">
        <v>26</v>
      </c>
      <c r="H10" s="12" t="s">
        <v>27</v>
      </c>
      <c r="I10" s="12">
        <v>1</v>
      </c>
      <c r="K10" s="12" t="s">
        <v>28</v>
      </c>
      <c r="L10" s="12" t="s">
        <v>26</v>
      </c>
      <c r="Q10" s="12" t="s">
        <v>29</v>
      </c>
      <c r="S10" s="12" t="s">
        <v>562</v>
      </c>
      <c r="T10" s="4" t="s">
        <v>26</v>
      </c>
      <c r="U10" s="4" t="s">
        <v>202</v>
      </c>
      <c r="V10" s="4"/>
      <c r="W10" s="4"/>
      <c r="X10" s="4" t="s">
        <v>28</v>
      </c>
      <c r="Y10" s="4" t="s">
        <v>26</v>
      </c>
      <c r="Z10" s="4">
        <v>277949</v>
      </c>
      <c r="AA10" s="4" t="s">
        <v>563</v>
      </c>
      <c r="AB10" s="4">
        <v>34</v>
      </c>
      <c r="AC10" s="4" t="s">
        <v>24</v>
      </c>
      <c r="AD10" s="6">
        <v>10177</v>
      </c>
      <c r="AE10" s="5">
        <f t="shared" si="0"/>
        <v>8141</v>
      </c>
      <c r="AF10" s="6">
        <v>10177</v>
      </c>
      <c r="AG10" s="5">
        <f t="shared" si="1"/>
        <v>8141</v>
      </c>
      <c r="AH10" s="6">
        <v>0</v>
      </c>
      <c r="AI10" s="5">
        <f t="shared" si="2"/>
        <v>0</v>
      </c>
      <c r="AJ10" s="2">
        <v>0</v>
      </c>
    </row>
    <row r="11" spans="1:36" ht="15">
      <c r="A11" s="12">
        <v>7</v>
      </c>
      <c r="B11" s="12">
        <v>8321961078</v>
      </c>
      <c r="C11" s="12" t="s">
        <v>569</v>
      </c>
      <c r="D11" s="12">
        <v>70000171</v>
      </c>
      <c r="E11" s="12">
        <v>314</v>
      </c>
      <c r="F11" s="13" t="s">
        <v>25</v>
      </c>
      <c r="G11" s="12" t="s">
        <v>26</v>
      </c>
      <c r="H11" s="12" t="s">
        <v>27</v>
      </c>
      <c r="I11" s="12">
        <v>1</v>
      </c>
      <c r="K11" s="12" t="s">
        <v>28</v>
      </c>
      <c r="L11" s="12" t="s">
        <v>26</v>
      </c>
      <c r="Q11" s="12" t="s">
        <v>29</v>
      </c>
      <c r="S11" s="12" t="s">
        <v>570</v>
      </c>
      <c r="T11" s="4" t="s">
        <v>26</v>
      </c>
      <c r="U11" s="4" t="s">
        <v>198</v>
      </c>
      <c r="V11" s="4">
        <v>1</v>
      </c>
      <c r="W11" s="4"/>
      <c r="X11" s="4" t="s">
        <v>28</v>
      </c>
      <c r="Y11" s="4" t="s">
        <v>26</v>
      </c>
      <c r="Z11" s="4">
        <v>94465419</v>
      </c>
      <c r="AA11" s="4" t="s">
        <v>571</v>
      </c>
      <c r="AB11" s="4">
        <v>3</v>
      </c>
      <c r="AC11" s="4" t="s">
        <v>24</v>
      </c>
      <c r="AD11" s="6">
        <v>1706</v>
      </c>
      <c r="AE11" s="5">
        <f t="shared" si="0"/>
        <v>1364</v>
      </c>
      <c r="AF11" s="6">
        <v>1706</v>
      </c>
      <c r="AG11" s="5">
        <f t="shared" si="1"/>
        <v>1364</v>
      </c>
      <c r="AH11" s="6">
        <v>0</v>
      </c>
      <c r="AI11" s="5">
        <f t="shared" si="2"/>
        <v>0</v>
      </c>
      <c r="AJ11" s="2">
        <v>0</v>
      </c>
    </row>
    <row r="12" spans="1:36" ht="15">
      <c r="A12" s="12">
        <v>7</v>
      </c>
      <c r="B12" s="12">
        <v>8321961078</v>
      </c>
      <c r="C12" s="12" t="s">
        <v>572</v>
      </c>
      <c r="D12" s="12">
        <v>70000171</v>
      </c>
      <c r="E12" s="12">
        <v>316</v>
      </c>
      <c r="F12" s="13" t="s">
        <v>25</v>
      </c>
      <c r="G12" s="12" t="s">
        <v>26</v>
      </c>
      <c r="H12" s="12" t="s">
        <v>27</v>
      </c>
      <c r="I12" s="12">
        <v>1</v>
      </c>
      <c r="K12" s="12" t="s">
        <v>28</v>
      </c>
      <c r="L12" s="12" t="s">
        <v>26</v>
      </c>
      <c r="Q12" s="12" t="s">
        <v>29</v>
      </c>
      <c r="S12" s="12" t="s">
        <v>573</v>
      </c>
      <c r="T12" s="4" t="s">
        <v>26</v>
      </c>
      <c r="U12" s="4" t="s">
        <v>515</v>
      </c>
      <c r="V12" s="4">
        <v>1</v>
      </c>
      <c r="W12" s="4"/>
      <c r="X12" s="4" t="s">
        <v>28</v>
      </c>
      <c r="Y12" s="4" t="s">
        <v>26</v>
      </c>
      <c r="Z12" s="4">
        <v>11420279</v>
      </c>
      <c r="AA12" s="4" t="s">
        <v>574</v>
      </c>
      <c r="AB12" s="4">
        <v>13</v>
      </c>
      <c r="AC12" s="4" t="s">
        <v>24</v>
      </c>
      <c r="AD12" s="6">
        <v>3532</v>
      </c>
      <c r="AE12" s="5">
        <f t="shared" si="0"/>
        <v>2825</v>
      </c>
      <c r="AF12" s="6">
        <v>3532</v>
      </c>
      <c r="AG12" s="5">
        <f t="shared" si="1"/>
        <v>2825</v>
      </c>
      <c r="AH12" s="6">
        <v>0</v>
      </c>
      <c r="AI12" s="5">
        <f t="shared" si="2"/>
        <v>0</v>
      </c>
      <c r="AJ12" s="2">
        <v>0</v>
      </c>
    </row>
    <row r="13" spans="1:36" ht="15">
      <c r="A13" s="12">
        <v>7</v>
      </c>
      <c r="B13" s="12">
        <v>8321961078</v>
      </c>
      <c r="C13" s="12" t="s">
        <v>575</v>
      </c>
      <c r="D13" s="12">
        <v>70000171</v>
      </c>
      <c r="E13" s="12">
        <v>319</v>
      </c>
      <c r="F13" s="13" t="s">
        <v>25</v>
      </c>
      <c r="G13" s="12" t="s">
        <v>26</v>
      </c>
      <c r="H13" s="12" t="s">
        <v>27</v>
      </c>
      <c r="I13" s="12">
        <v>1</v>
      </c>
      <c r="K13" s="12" t="s">
        <v>28</v>
      </c>
      <c r="L13" s="12" t="s">
        <v>26</v>
      </c>
      <c r="Q13" s="12" t="s">
        <v>29</v>
      </c>
      <c r="S13" s="12" t="s">
        <v>576</v>
      </c>
      <c r="T13" s="4" t="s">
        <v>224</v>
      </c>
      <c r="U13" s="4" t="s">
        <v>577</v>
      </c>
      <c r="V13" s="4"/>
      <c r="W13" s="4"/>
      <c r="X13" s="4" t="s">
        <v>28</v>
      </c>
      <c r="Y13" s="4" t="s">
        <v>26</v>
      </c>
      <c r="Z13" s="4">
        <v>7985208</v>
      </c>
      <c r="AA13" s="4" t="s">
        <v>578</v>
      </c>
      <c r="AB13" s="4">
        <v>21</v>
      </c>
      <c r="AC13" s="4" t="s">
        <v>24</v>
      </c>
      <c r="AD13" s="6">
        <v>3876</v>
      </c>
      <c r="AE13" s="5">
        <f t="shared" si="0"/>
        <v>3100</v>
      </c>
      <c r="AF13" s="6">
        <v>3876</v>
      </c>
      <c r="AG13" s="5">
        <f t="shared" si="1"/>
        <v>3100</v>
      </c>
      <c r="AH13" s="6">
        <v>0</v>
      </c>
      <c r="AI13" s="5">
        <f t="shared" si="2"/>
        <v>0</v>
      </c>
      <c r="AJ13" s="2">
        <v>0</v>
      </c>
    </row>
    <row r="14" spans="1:36" ht="15">
      <c r="A14" s="12">
        <v>7</v>
      </c>
      <c r="B14" s="12">
        <v>8321961078</v>
      </c>
      <c r="C14" s="12" t="s">
        <v>579</v>
      </c>
      <c r="D14" s="12">
        <v>70000171</v>
      </c>
      <c r="E14" s="12">
        <v>320</v>
      </c>
      <c r="F14" s="13" t="s">
        <v>25</v>
      </c>
      <c r="G14" s="12" t="s">
        <v>26</v>
      </c>
      <c r="H14" s="12" t="s">
        <v>27</v>
      </c>
      <c r="I14" s="12">
        <v>1</v>
      </c>
      <c r="K14" s="12" t="s">
        <v>28</v>
      </c>
      <c r="L14" s="12" t="s">
        <v>26</v>
      </c>
      <c r="Q14" s="12" t="s">
        <v>29</v>
      </c>
      <c r="S14" s="12" t="s">
        <v>580</v>
      </c>
      <c r="T14" s="4" t="s">
        <v>217</v>
      </c>
      <c r="U14" s="4" t="s">
        <v>217</v>
      </c>
      <c r="V14" s="4"/>
      <c r="W14" s="4"/>
      <c r="X14" s="4" t="s">
        <v>28</v>
      </c>
      <c r="Y14" s="4" t="s">
        <v>26</v>
      </c>
      <c r="Z14" s="4">
        <v>137929</v>
      </c>
      <c r="AA14" s="4" t="s">
        <v>581</v>
      </c>
      <c r="AB14" s="4">
        <v>10</v>
      </c>
      <c r="AC14" s="4" t="s">
        <v>24</v>
      </c>
      <c r="AD14" s="6">
        <v>6230</v>
      </c>
      <c r="AE14" s="5">
        <f t="shared" si="0"/>
        <v>4984</v>
      </c>
      <c r="AF14" s="6">
        <v>6230</v>
      </c>
      <c r="AG14" s="5">
        <f t="shared" si="1"/>
        <v>4984</v>
      </c>
      <c r="AH14" s="6">
        <v>0</v>
      </c>
      <c r="AI14" s="5">
        <f t="shared" si="2"/>
        <v>0</v>
      </c>
      <c r="AJ14" s="2">
        <v>0</v>
      </c>
    </row>
    <row r="15" spans="1:36" ht="15">
      <c r="A15" s="12">
        <v>7</v>
      </c>
      <c r="B15" s="12">
        <v>8321961078</v>
      </c>
      <c r="C15" s="12" t="s">
        <v>591</v>
      </c>
      <c r="D15" s="12">
        <v>70000171</v>
      </c>
      <c r="E15" s="12">
        <v>327</v>
      </c>
      <c r="F15" s="13" t="s">
        <v>25</v>
      </c>
      <c r="G15" s="12" t="s">
        <v>26</v>
      </c>
      <c r="H15" s="12" t="s">
        <v>27</v>
      </c>
      <c r="I15" s="12">
        <v>1</v>
      </c>
      <c r="K15" s="12" t="s">
        <v>28</v>
      </c>
      <c r="L15" s="12" t="s">
        <v>26</v>
      </c>
      <c r="Q15" s="12" t="s">
        <v>29</v>
      </c>
      <c r="S15" s="12" t="s">
        <v>512</v>
      </c>
      <c r="T15" s="4" t="s">
        <v>319</v>
      </c>
      <c r="U15" s="4" t="s">
        <v>319</v>
      </c>
      <c r="V15" s="4" t="s">
        <v>587</v>
      </c>
      <c r="W15" s="4"/>
      <c r="X15" s="4" t="s">
        <v>28</v>
      </c>
      <c r="Y15" s="4" t="s">
        <v>26</v>
      </c>
      <c r="Z15" s="4">
        <v>26193437</v>
      </c>
      <c r="AA15" s="4" t="s">
        <v>592</v>
      </c>
      <c r="AB15" s="4">
        <v>1</v>
      </c>
      <c r="AC15" s="4" t="s">
        <v>24</v>
      </c>
      <c r="AD15" s="6">
        <v>31</v>
      </c>
      <c r="AE15" s="5">
        <f t="shared" si="0"/>
        <v>24</v>
      </c>
      <c r="AF15" s="6">
        <v>31</v>
      </c>
      <c r="AG15" s="5">
        <f t="shared" si="1"/>
        <v>24</v>
      </c>
      <c r="AH15" s="6">
        <v>0</v>
      </c>
      <c r="AI15" s="5">
        <f t="shared" si="2"/>
        <v>0</v>
      </c>
      <c r="AJ15" s="2">
        <v>0</v>
      </c>
    </row>
    <row r="16" spans="1:36" ht="15">
      <c r="A16" s="12">
        <v>7</v>
      </c>
      <c r="B16" s="12">
        <v>8321961078</v>
      </c>
      <c r="C16" s="12" t="s">
        <v>593</v>
      </c>
      <c r="D16" s="12">
        <v>70000171</v>
      </c>
      <c r="E16" s="12">
        <v>330</v>
      </c>
      <c r="F16" s="13" t="s">
        <v>25</v>
      </c>
      <c r="G16" s="12" t="s">
        <v>26</v>
      </c>
      <c r="H16" s="12" t="s">
        <v>27</v>
      </c>
      <c r="I16" s="12">
        <v>1</v>
      </c>
      <c r="K16" s="12" t="s">
        <v>28</v>
      </c>
      <c r="L16" s="12" t="s">
        <v>26</v>
      </c>
      <c r="Q16" s="12" t="s">
        <v>29</v>
      </c>
      <c r="S16" s="12" t="s">
        <v>594</v>
      </c>
      <c r="T16" s="4" t="s">
        <v>26</v>
      </c>
      <c r="U16" s="4" t="s">
        <v>408</v>
      </c>
      <c r="V16" s="4"/>
      <c r="W16" s="4"/>
      <c r="X16" s="4" t="s">
        <v>28</v>
      </c>
      <c r="Y16" s="4" t="s">
        <v>26</v>
      </c>
      <c r="Z16" s="4">
        <v>149766</v>
      </c>
      <c r="AA16" s="4" t="s">
        <v>595</v>
      </c>
      <c r="AB16" s="4">
        <v>1</v>
      </c>
      <c r="AC16" s="4" t="s">
        <v>24</v>
      </c>
      <c r="AD16" s="6">
        <v>830</v>
      </c>
      <c r="AE16" s="5">
        <f t="shared" si="0"/>
        <v>664</v>
      </c>
      <c r="AF16" s="6">
        <v>830</v>
      </c>
      <c r="AG16" s="5">
        <f t="shared" si="1"/>
        <v>664</v>
      </c>
      <c r="AH16" s="6">
        <v>0</v>
      </c>
      <c r="AI16" s="5">
        <f t="shared" si="2"/>
        <v>0</v>
      </c>
      <c r="AJ16" s="2">
        <v>0</v>
      </c>
    </row>
    <row r="17" spans="1:36" ht="15">
      <c r="A17" s="12">
        <v>7</v>
      </c>
      <c r="B17" s="12">
        <v>8321961078</v>
      </c>
      <c r="C17" s="12" t="s">
        <v>596</v>
      </c>
      <c r="D17" s="12">
        <v>70000171</v>
      </c>
      <c r="E17" s="12">
        <v>331</v>
      </c>
      <c r="F17" s="13" t="s">
        <v>25</v>
      </c>
      <c r="G17" s="12" t="s">
        <v>26</v>
      </c>
      <c r="H17" s="12" t="s">
        <v>27</v>
      </c>
      <c r="I17" s="12">
        <v>1</v>
      </c>
      <c r="K17" s="12" t="s">
        <v>28</v>
      </c>
      <c r="L17" s="12" t="s">
        <v>26</v>
      </c>
      <c r="Q17" s="12" t="s">
        <v>29</v>
      </c>
      <c r="S17" s="12" t="s">
        <v>512</v>
      </c>
      <c r="T17" s="4" t="s">
        <v>329</v>
      </c>
      <c r="U17" s="4" t="s">
        <v>329</v>
      </c>
      <c r="V17" s="4" t="s">
        <v>597</v>
      </c>
      <c r="W17" s="4"/>
      <c r="X17" s="4" t="s">
        <v>28</v>
      </c>
      <c r="Y17" s="4" t="s">
        <v>26</v>
      </c>
      <c r="Z17" s="4">
        <v>195075</v>
      </c>
      <c r="AA17" s="4" t="s">
        <v>598</v>
      </c>
      <c r="AB17" s="4">
        <v>2</v>
      </c>
      <c r="AC17" s="4" t="s">
        <v>24</v>
      </c>
      <c r="AD17" s="6">
        <v>1280</v>
      </c>
      <c r="AE17" s="5">
        <f t="shared" si="0"/>
        <v>1024</v>
      </c>
      <c r="AF17" s="6">
        <v>1280</v>
      </c>
      <c r="AG17" s="5">
        <f t="shared" si="1"/>
        <v>1024</v>
      </c>
      <c r="AH17" s="6">
        <v>0</v>
      </c>
      <c r="AI17" s="5">
        <f t="shared" si="2"/>
        <v>0</v>
      </c>
      <c r="AJ17" s="2">
        <v>0</v>
      </c>
    </row>
    <row r="18" spans="1:36" ht="15">
      <c r="A18" s="12">
        <v>7</v>
      </c>
      <c r="B18" s="12">
        <v>8321961078</v>
      </c>
      <c r="C18" s="12" t="s">
        <v>599</v>
      </c>
      <c r="D18" s="12">
        <v>70000171</v>
      </c>
      <c r="E18" s="12">
        <v>333</v>
      </c>
      <c r="F18" s="13" t="s">
        <v>25</v>
      </c>
      <c r="G18" s="12" t="s">
        <v>26</v>
      </c>
      <c r="H18" s="12" t="s">
        <v>27</v>
      </c>
      <c r="I18" s="12">
        <v>1</v>
      </c>
      <c r="K18" s="12" t="s">
        <v>28</v>
      </c>
      <c r="L18" s="12" t="s">
        <v>26</v>
      </c>
      <c r="Q18" s="12" t="s">
        <v>29</v>
      </c>
      <c r="S18" s="12" t="s">
        <v>512</v>
      </c>
      <c r="T18" s="4" t="s">
        <v>26</v>
      </c>
      <c r="U18" s="4" t="s">
        <v>386</v>
      </c>
      <c r="V18" s="4"/>
      <c r="W18" s="4"/>
      <c r="X18" s="4" t="s">
        <v>28</v>
      </c>
      <c r="Y18" s="4" t="s">
        <v>26</v>
      </c>
      <c r="Z18" s="4">
        <v>83203362</v>
      </c>
      <c r="AA18" s="4" t="s">
        <v>600</v>
      </c>
      <c r="AB18" s="4">
        <v>5</v>
      </c>
      <c r="AC18" s="4" t="s">
        <v>24</v>
      </c>
      <c r="AD18" s="6">
        <v>44</v>
      </c>
      <c r="AE18" s="5">
        <f t="shared" si="0"/>
        <v>35</v>
      </c>
      <c r="AF18" s="6">
        <v>44</v>
      </c>
      <c r="AG18" s="5">
        <f t="shared" si="1"/>
        <v>35</v>
      </c>
      <c r="AH18" s="6">
        <v>0</v>
      </c>
      <c r="AI18" s="5">
        <f t="shared" si="2"/>
        <v>0</v>
      </c>
      <c r="AJ18" s="2">
        <v>0</v>
      </c>
    </row>
    <row r="19" spans="1:36" ht="15">
      <c r="A19" s="12">
        <v>7</v>
      </c>
      <c r="B19" s="12">
        <v>8321961078</v>
      </c>
      <c r="C19" s="12" t="s">
        <v>606</v>
      </c>
      <c r="D19" s="12">
        <v>70000171</v>
      </c>
      <c r="E19" s="12">
        <v>336</v>
      </c>
      <c r="F19" s="13" t="s">
        <v>25</v>
      </c>
      <c r="G19" s="12" t="s">
        <v>26</v>
      </c>
      <c r="H19" s="12" t="s">
        <v>27</v>
      </c>
      <c r="I19" s="12">
        <v>1</v>
      </c>
      <c r="K19" s="12" t="s">
        <v>28</v>
      </c>
      <c r="L19" s="12" t="s">
        <v>26</v>
      </c>
      <c r="Q19" s="12" t="s">
        <v>29</v>
      </c>
      <c r="S19" s="12" t="s">
        <v>512</v>
      </c>
      <c r="T19" s="4" t="s">
        <v>224</v>
      </c>
      <c r="U19" s="4" t="s">
        <v>577</v>
      </c>
      <c r="V19" s="4" t="s">
        <v>607</v>
      </c>
      <c r="W19" s="4"/>
      <c r="X19" s="4" t="s">
        <v>28</v>
      </c>
      <c r="Y19" s="4" t="s">
        <v>26</v>
      </c>
      <c r="Z19" s="4">
        <v>25265600</v>
      </c>
      <c r="AA19" s="4" t="s">
        <v>608</v>
      </c>
      <c r="AB19" s="4">
        <v>5</v>
      </c>
      <c r="AC19" s="4" t="s">
        <v>24</v>
      </c>
      <c r="AD19" s="6">
        <v>11</v>
      </c>
      <c r="AE19" s="5">
        <f t="shared" si="0"/>
        <v>8</v>
      </c>
      <c r="AF19" s="6">
        <v>11</v>
      </c>
      <c r="AG19" s="5">
        <f t="shared" si="1"/>
        <v>8</v>
      </c>
      <c r="AH19" s="6">
        <v>0</v>
      </c>
      <c r="AI19" s="5">
        <f t="shared" si="2"/>
        <v>0</v>
      </c>
      <c r="AJ19" s="2">
        <v>0</v>
      </c>
    </row>
    <row r="20" spans="1:36" ht="15">
      <c r="A20" s="12">
        <v>7</v>
      </c>
      <c r="B20" s="12">
        <v>8321961078</v>
      </c>
      <c r="C20" s="12" t="s">
        <v>609</v>
      </c>
      <c r="D20" s="12">
        <v>70000171</v>
      </c>
      <c r="E20" s="12">
        <v>339</v>
      </c>
      <c r="F20" s="13" t="s">
        <v>25</v>
      </c>
      <c r="G20" s="12" t="s">
        <v>26</v>
      </c>
      <c r="H20" s="12" t="s">
        <v>27</v>
      </c>
      <c r="I20" s="12">
        <v>1</v>
      </c>
      <c r="K20" s="12" t="s">
        <v>28</v>
      </c>
      <c r="L20" s="12" t="s">
        <v>26</v>
      </c>
      <c r="Q20" s="12" t="s">
        <v>29</v>
      </c>
      <c r="S20" s="12" t="s">
        <v>610</v>
      </c>
      <c r="T20" s="4" t="s">
        <v>242</v>
      </c>
      <c r="U20" s="4" t="s">
        <v>242</v>
      </c>
      <c r="V20" s="4"/>
      <c r="W20" s="4" t="s">
        <v>611</v>
      </c>
      <c r="X20" s="4" t="s">
        <v>28</v>
      </c>
      <c r="Y20" s="4" t="s">
        <v>26</v>
      </c>
      <c r="Z20" s="4">
        <v>83431147</v>
      </c>
      <c r="AA20" s="4" t="s">
        <v>612</v>
      </c>
      <c r="AB20" s="4">
        <v>5</v>
      </c>
      <c r="AC20" s="4" t="s">
        <v>24</v>
      </c>
      <c r="AD20" s="6">
        <v>333</v>
      </c>
      <c r="AE20" s="5">
        <f t="shared" si="0"/>
        <v>266</v>
      </c>
      <c r="AF20" s="6">
        <v>333</v>
      </c>
      <c r="AG20" s="5">
        <f t="shared" si="1"/>
        <v>266</v>
      </c>
      <c r="AH20" s="6">
        <v>0</v>
      </c>
      <c r="AI20" s="5">
        <f t="shared" si="2"/>
        <v>0</v>
      </c>
      <c r="AJ20" s="2">
        <v>0</v>
      </c>
    </row>
    <row r="21" spans="1:36" ht="15">
      <c r="A21" s="12">
        <v>7</v>
      </c>
      <c r="B21" s="12">
        <v>8321961078</v>
      </c>
      <c r="C21" s="12" t="s">
        <v>623</v>
      </c>
      <c r="D21" s="12">
        <v>70000171</v>
      </c>
      <c r="E21" s="12">
        <v>343</v>
      </c>
      <c r="F21" s="13" t="s">
        <v>25</v>
      </c>
      <c r="G21" s="12" t="s">
        <v>26</v>
      </c>
      <c r="H21" s="12" t="s">
        <v>27</v>
      </c>
      <c r="I21" s="12">
        <v>1</v>
      </c>
      <c r="K21" s="12" t="s">
        <v>28</v>
      </c>
      <c r="L21" s="12" t="s">
        <v>26</v>
      </c>
      <c r="Q21" s="12" t="s">
        <v>29</v>
      </c>
      <c r="S21" s="12" t="s">
        <v>512</v>
      </c>
      <c r="T21" s="4" t="s">
        <v>309</v>
      </c>
      <c r="U21" s="4" t="s">
        <v>309</v>
      </c>
      <c r="V21" s="4">
        <v>27</v>
      </c>
      <c r="W21" s="4"/>
      <c r="X21" s="4" t="s">
        <v>28</v>
      </c>
      <c r="Y21" s="4" t="s">
        <v>26</v>
      </c>
      <c r="Z21" s="4">
        <v>13572587</v>
      </c>
      <c r="AA21" s="4" t="s">
        <v>624</v>
      </c>
      <c r="AB21" s="4">
        <v>17</v>
      </c>
      <c r="AC21" s="4" t="s">
        <v>24</v>
      </c>
      <c r="AD21" s="6">
        <v>364</v>
      </c>
      <c r="AE21" s="5">
        <f t="shared" si="0"/>
        <v>291</v>
      </c>
      <c r="AF21" s="6">
        <v>364</v>
      </c>
      <c r="AG21" s="5">
        <f t="shared" si="1"/>
        <v>291</v>
      </c>
      <c r="AH21" s="6">
        <v>0</v>
      </c>
      <c r="AI21" s="5">
        <f t="shared" si="2"/>
        <v>0</v>
      </c>
      <c r="AJ21" s="2">
        <v>0</v>
      </c>
    </row>
    <row r="22" spans="1:36" ht="15">
      <c r="A22" s="12">
        <v>7</v>
      </c>
      <c r="B22" s="12">
        <v>8321961078</v>
      </c>
      <c r="C22" s="12" t="s">
        <v>630</v>
      </c>
      <c r="D22" s="12">
        <v>70000171</v>
      </c>
      <c r="E22" s="12">
        <v>345</v>
      </c>
      <c r="F22" s="13" t="s">
        <v>25</v>
      </c>
      <c r="G22" s="12" t="s">
        <v>26</v>
      </c>
      <c r="H22" s="12" t="s">
        <v>27</v>
      </c>
      <c r="I22" s="12">
        <v>1</v>
      </c>
      <c r="K22" s="12" t="s">
        <v>28</v>
      </c>
      <c r="L22" s="12" t="s">
        <v>26</v>
      </c>
      <c r="Q22" s="12" t="s">
        <v>29</v>
      </c>
      <c r="S22" s="12" t="s">
        <v>631</v>
      </c>
      <c r="T22" s="4" t="s">
        <v>26</v>
      </c>
      <c r="U22" s="4" t="s">
        <v>74</v>
      </c>
      <c r="V22" s="4">
        <v>38</v>
      </c>
      <c r="W22" s="4"/>
      <c r="X22" s="4" t="s">
        <v>28</v>
      </c>
      <c r="Y22" s="4" t="s">
        <v>26</v>
      </c>
      <c r="Z22" s="4">
        <v>90979838</v>
      </c>
      <c r="AA22" s="4" t="s">
        <v>632</v>
      </c>
      <c r="AB22" s="4">
        <v>12</v>
      </c>
      <c r="AC22" s="4" t="s">
        <v>24</v>
      </c>
      <c r="AD22" s="6">
        <v>4888</v>
      </c>
      <c r="AE22" s="5">
        <f t="shared" si="0"/>
        <v>3910</v>
      </c>
      <c r="AF22" s="6">
        <v>4888</v>
      </c>
      <c r="AG22" s="5">
        <f t="shared" si="1"/>
        <v>3910</v>
      </c>
      <c r="AH22" s="6">
        <v>0</v>
      </c>
      <c r="AI22" s="5">
        <f t="shared" si="2"/>
        <v>0</v>
      </c>
      <c r="AJ22" s="2">
        <v>0</v>
      </c>
    </row>
    <row r="23" spans="1:36" ht="15">
      <c r="A23" s="12">
        <v>7</v>
      </c>
      <c r="B23" s="12">
        <v>8321961078</v>
      </c>
      <c r="C23" s="12" t="s">
        <v>637</v>
      </c>
      <c r="D23" s="12">
        <v>70000171</v>
      </c>
      <c r="E23" s="12">
        <v>351</v>
      </c>
      <c r="F23" s="13" t="s">
        <v>25</v>
      </c>
      <c r="G23" s="12" t="s">
        <v>26</v>
      </c>
      <c r="H23" s="12" t="s">
        <v>27</v>
      </c>
      <c r="I23" s="12">
        <v>1</v>
      </c>
      <c r="K23" s="12" t="s">
        <v>28</v>
      </c>
      <c r="L23" s="12" t="s">
        <v>26</v>
      </c>
      <c r="Q23" s="12" t="s">
        <v>29</v>
      </c>
      <c r="S23" s="12" t="s">
        <v>638</v>
      </c>
      <c r="T23" s="4" t="s">
        <v>279</v>
      </c>
      <c r="U23" s="4" t="s">
        <v>279</v>
      </c>
      <c r="V23" s="4"/>
      <c r="W23" s="4" t="s">
        <v>639</v>
      </c>
      <c r="X23" s="4" t="s">
        <v>28</v>
      </c>
      <c r="Y23" s="4" t="s">
        <v>26</v>
      </c>
      <c r="Z23" s="4">
        <v>91474396</v>
      </c>
      <c r="AA23" s="4" t="s">
        <v>640</v>
      </c>
      <c r="AB23" s="4">
        <v>6</v>
      </c>
      <c r="AC23" s="4" t="s">
        <v>24</v>
      </c>
      <c r="AD23" s="6">
        <v>412</v>
      </c>
      <c r="AE23" s="5">
        <f t="shared" si="0"/>
        <v>329</v>
      </c>
      <c r="AF23" s="6">
        <v>412</v>
      </c>
      <c r="AG23" s="5">
        <f t="shared" si="1"/>
        <v>329</v>
      </c>
      <c r="AH23" s="6">
        <v>0</v>
      </c>
      <c r="AI23" s="5">
        <f t="shared" si="2"/>
        <v>0</v>
      </c>
      <c r="AJ23" s="2">
        <v>0</v>
      </c>
    </row>
    <row r="24" spans="1:36" ht="15">
      <c r="A24" s="12">
        <v>7</v>
      </c>
      <c r="B24" s="12">
        <v>8321961078</v>
      </c>
      <c r="C24" s="12" t="s">
        <v>641</v>
      </c>
      <c r="D24" s="12">
        <v>70000171</v>
      </c>
      <c r="E24" s="12">
        <v>352</v>
      </c>
      <c r="F24" s="13" t="s">
        <v>25</v>
      </c>
      <c r="G24" s="12" t="s">
        <v>26</v>
      </c>
      <c r="H24" s="12" t="s">
        <v>27</v>
      </c>
      <c r="I24" s="12">
        <v>1</v>
      </c>
      <c r="K24" s="12" t="s">
        <v>28</v>
      </c>
      <c r="L24" s="12" t="s">
        <v>26</v>
      </c>
      <c r="Q24" s="12" t="s">
        <v>29</v>
      </c>
      <c r="S24" s="12" t="s">
        <v>642</v>
      </c>
      <c r="T24" s="4" t="s">
        <v>279</v>
      </c>
      <c r="U24" s="4" t="s">
        <v>279</v>
      </c>
      <c r="V24" s="4"/>
      <c r="W24" s="4">
        <v>267</v>
      </c>
      <c r="X24" s="4" t="s">
        <v>28</v>
      </c>
      <c r="Y24" s="4" t="s">
        <v>26</v>
      </c>
      <c r="Z24" s="4">
        <v>91473269</v>
      </c>
      <c r="AA24" s="4" t="s">
        <v>643</v>
      </c>
      <c r="AB24" s="4">
        <v>9</v>
      </c>
      <c r="AC24" s="4" t="s">
        <v>24</v>
      </c>
      <c r="AD24" s="6">
        <v>371</v>
      </c>
      <c r="AE24" s="5">
        <f t="shared" si="0"/>
        <v>296</v>
      </c>
      <c r="AF24" s="6">
        <v>371</v>
      </c>
      <c r="AG24" s="5">
        <f t="shared" si="1"/>
        <v>296</v>
      </c>
      <c r="AH24" s="6">
        <v>0</v>
      </c>
      <c r="AI24" s="5">
        <f t="shared" si="2"/>
        <v>0</v>
      </c>
      <c r="AJ24" s="2">
        <v>0</v>
      </c>
    </row>
    <row r="25" spans="1:36" ht="15">
      <c r="A25" s="12">
        <v>7</v>
      </c>
      <c r="B25" s="12">
        <v>8321961078</v>
      </c>
      <c r="C25" s="12" t="s">
        <v>647</v>
      </c>
      <c r="D25" s="12">
        <v>70000171</v>
      </c>
      <c r="E25" s="12">
        <v>359</v>
      </c>
      <c r="F25" s="13" t="s">
        <v>25</v>
      </c>
      <c r="G25" s="12" t="s">
        <v>26</v>
      </c>
      <c r="H25" s="12" t="s">
        <v>27</v>
      </c>
      <c r="I25" s="12">
        <v>1</v>
      </c>
      <c r="K25" s="12" t="s">
        <v>28</v>
      </c>
      <c r="L25" s="12" t="s">
        <v>26</v>
      </c>
      <c r="Q25" s="12" t="s">
        <v>29</v>
      </c>
      <c r="S25" s="12" t="s">
        <v>648</v>
      </c>
      <c r="T25" s="4" t="s">
        <v>279</v>
      </c>
      <c r="U25" s="4" t="s">
        <v>279</v>
      </c>
      <c r="V25" s="4"/>
      <c r="W25" s="4"/>
      <c r="X25" s="4" t="s">
        <v>28</v>
      </c>
      <c r="Y25" s="4" t="s">
        <v>26</v>
      </c>
      <c r="Z25" s="4">
        <v>93005200</v>
      </c>
      <c r="AA25" s="4" t="s">
        <v>649</v>
      </c>
      <c r="AB25" s="4">
        <v>6</v>
      </c>
      <c r="AC25" s="4" t="s">
        <v>24</v>
      </c>
      <c r="AD25" s="6">
        <v>560</v>
      </c>
      <c r="AE25" s="5">
        <f t="shared" si="0"/>
        <v>448</v>
      </c>
      <c r="AF25" s="6">
        <v>560</v>
      </c>
      <c r="AG25" s="5">
        <f t="shared" si="1"/>
        <v>448</v>
      </c>
      <c r="AH25" s="6">
        <v>0</v>
      </c>
      <c r="AI25" s="5">
        <f t="shared" si="2"/>
        <v>0</v>
      </c>
      <c r="AJ25" s="2">
        <v>0</v>
      </c>
    </row>
    <row r="26" spans="1:36" ht="15">
      <c r="A26" s="12">
        <v>7</v>
      </c>
      <c r="B26" s="12">
        <v>8321961078</v>
      </c>
      <c r="C26" s="12" t="s">
        <v>657</v>
      </c>
      <c r="D26" s="12">
        <v>70000171</v>
      </c>
      <c r="E26" s="12">
        <v>362</v>
      </c>
      <c r="F26" s="13" t="s">
        <v>25</v>
      </c>
      <c r="G26" s="12" t="s">
        <v>26</v>
      </c>
      <c r="H26" s="12" t="s">
        <v>27</v>
      </c>
      <c r="I26" s="12">
        <v>1</v>
      </c>
      <c r="K26" s="12" t="s">
        <v>28</v>
      </c>
      <c r="L26" s="12" t="s">
        <v>26</v>
      </c>
      <c r="Q26" s="12" t="s">
        <v>29</v>
      </c>
      <c r="S26" s="12" t="s">
        <v>658</v>
      </c>
      <c r="T26" s="4" t="s">
        <v>26</v>
      </c>
      <c r="U26" s="4" t="s">
        <v>493</v>
      </c>
      <c r="V26" s="4">
        <v>5</v>
      </c>
      <c r="W26" s="4"/>
      <c r="X26" s="4" t="s">
        <v>28</v>
      </c>
      <c r="Y26" s="4" t="s">
        <v>26</v>
      </c>
      <c r="Z26" s="4">
        <v>93070560</v>
      </c>
      <c r="AA26" s="4" t="s">
        <v>659</v>
      </c>
      <c r="AB26" s="4">
        <v>17</v>
      </c>
      <c r="AC26" s="4" t="s">
        <v>24</v>
      </c>
      <c r="AD26" s="6">
        <v>23957</v>
      </c>
      <c r="AE26" s="5">
        <f t="shared" si="0"/>
        <v>19165</v>
      </c>
      <c r="AF26" s="6">
        <v>23957</v>
      </c>
      <c r="AG26" s="5">
        <f t="shared" si="1"/>
        <v>19165</v>
      </c>
      <c r="AH26" s="6">
        <v>0</v>
      </c>
      <c r="AI26" s="5">
        <f t="shared" si="2"/>
        <v>0</v>
      </c>
      <c r="AJ26" s="2">
        <v>0</v>
      </c>
    </row>
    <row r="27" spans="1:36" ht="15">
      <c r="A27" s="12">
        <v>7</v>
      </c>
      <c r="B27" s="12">
        <v>8321961078</v>
      </c>
      <c r="C27" s="12" t="s">
        <v>660</v>
      </c>
      <c r="D27" s="12">
        <v>70000171</v>
      </c>
      <c r="E27" s="12">
        <v>363</v>
      </c>
      <c r="F27" s="13" t="s">
        <v>25</v>
      </c>
      <c r="G27" s="12" t="s">
        <v>26</v>
      </c>
      <c r="H27" s="12" t="s">
        <v>27</v>
      </c>
      <c r="I27" s="12">
        <v>1</v>
      </c>
      <c r="K27" s="12" t="s">
        <v>28</v>
      </c>
      <c r="L27" s="12" t="s">
        <v>26</v>
      </c>
      <c r="Q27" s="12" t="s">
        <v>29</v>
      </c>
      <c r="S27" s="12" t="s">
        <v>661</v>
      </c>
      <c r="T27" s="4" t="s">
        <v>26</v>
      </c>
      <c r="U27" s="4" t="s">
        <v>27</v>
      </c>
      <c r="V27" s="4">
        <v>1</v>
      </c>
      <c r="W27" s="4"/>
      <c r="X27" s="4" t="s">
        <v>28</v>
      </c>
      <c r="Y27" s="4" t="s">
        <v>26</v>
      </c>
      <c r="Z27" s="4">
        <v>93183672</v>
      </c>
      <c r="AA27" s="4" t="s">
        <v>662</v>
      </c>
      <c r="AB27" s="4">
        <v>14</v>
      </c>
      <c r="AC27" s="4" t="s">
        <v>24</v>
      </c>
      <c r="AD27" s="6">
        <v>1943</v>
      </c>
      <c r="AE27" s="5">
        <f t="shared" si="0"/>
        <v>1554</v>
      </c>
      <c r="AF27" s="6">
        <v>1943</v>
      </c>
      <c r="AG27" s="5">
        <f t="shared" si="1"/>
        <v>1554</v>
      </c>
      <c r="AH27" s="6">
        <v>0</v>
      </c>
      <c r="AI27" s="5">
        <f t="shared" si="2"/>
        <v>0</v>
      </c>
      <c r="AJ27" s="2">
        <v>0</v>
      </c>
    </row>
    <row r="28" spans="1:36" ht="15">
      <c r="A28" s="12">
        <v>7</v>
      </c>
      <c r="B28" s="12">
        <v>8321961078</v>
      </c>
      <c r="C28" s="12" t="s">
        <v>663</v>
      </c>
      <c r="D28" s="12">
        <v>70000171</v>
      </c>
      <c r="E28" s="12">
        <v>364</v>
      </c>
      <c r="F28" s="13" t="s">
        <v>25</v>
      </c>
      <c r="G28" s="12" t="s">
        <v>26</v>
      </c>
      <c r="H28" s="12" t="s">
        <v>27</v>
      </c>
      <c r="I28" s="12">
        <v>1</v>
      </c>
      <c r="K28" s="12" t="s">
        <v>28</v>
      </c>
      <c r="L28" s="12" t="s">
        <v>26</v>
      </c>
      <c r="Q28" s="12" t="s">
        <v>29</v>
      </c>
      <c r="S28" s="12" t="s">
        <v>664</v>
      </c>
      <c r="T28" s="4" t="s">
        <v>26</v>
      </c>
      <c r="U28" s="4" t="s">
        <v>74</v>
      </c>
      <c r="V28" s="4"/>
      <c r="W28" s="4"/>
      <c r="X28" s="4" t="s">
        <v>28</v>
      </c>
      <c r="Y28" s="4" t="s">
        <v>26</v>
      </c>
      <c r="Z28" s="4">
        <v>83714720</v>
      </c>
      <c r="AA28" s="4" t="s">
        <v>665</v>
      </c>
      <c r="AB28" s="4">
        <v>4</v>
      </c>
      <c r="AC28" s="4" t="s">
        <v>24</v>
      </c>
      <c r="AD28" s="6">
        <v>3684</v>
      </c>
      <c r="AE28" s="5">
        <f t="shared" si="0"/>
        <v>2947</v>
      </c>
      <c r="AF28" s="6">
        <v>3684</v>
      </c>
      <c r="AG28" s="5">
        <f t="shared" si="1"/>
        <v>2947</v>
      </c>
      <c r="AH28" s="6">
        <v>0</v>
      </c>
      <c r="AI28" s="5">
        <f t="shared" si="2"/>
        <v>0</v>
      </c>
      <c r="AJ28" s="2">
        <v>0</v>
      </c>
    </row>
    <row r="29" spans="1:36" ht="15">
      <c r="A29" s="12">
        <v>7</v>
      </c>
      <c r="B29" s="12">
        <v>8321961078</v>
      </c>
      <c r="C29" s="12" t="s">
        <v>666</v>
      </c>
      <c r="D29" s="12">
        <v>70000171</v>
      </c>
      <c r="E29" s="12">
        <v>366</v>
      </c>
      <c r="F29" s="13" t="s">
        <v>25</v>
      </c>
      <c r="G29" s="12" t="s">
        <v>26</v>
      </c>
      <c r="H29" s="12" t="s">
        <v>27</v>
      </c>
      <c r="I29" s="12">
        <v>1</v>
      </c>
      <c r="K29" s="12" t="s">
        <v>28</v>
      </c>
      <c r="L29" s="12" t="s">
        <v>26</v>
      </c>
      <c r="Q29" s="12" t="s">
        <v>29</v>
      </c>
      <c r="T29" s="4" t="s">
        <v>26</v>
      </c>
      <c r="U29" s="4" t="s">
        <v>667</v>
      </c>
      <c r="V29" s="4"/>
      <c r="W29" s="4"/>
      <c r="X29" s="4" t="s">
        <v>28</v>
      </c>
      <c r="Y29" s="4" t="s">
        <v>26</v>
      </c>
      <c r="Z29" s="4">
        <v>93783137</v>
      </c>
      <c r="AA29" s="4" t="s">
        <v>668</v>
      </c>
      <c r="AB29" s="4">
        <v>11</v>
      </c>
      <c r="AC29" s="4" t="s">
        <v>24</v>
      </c>
      <c r="AD29" s="6">
        <v>414</v>
      </c>
      <c r="AE29" s="5">
        <f t="shared" si="0"/>
        <v>331</v>
      </c>
      <c r="AF29" s="6">
        <v>414</v>
      </c>
      <c r="AG29" s="5">
        <f t="shared" si="1"/>
        <v>331</v>
      </c>
      <c r="AH29" s="6">
        <v>0</v>
      </c>
      <c r="AI29" s="5">
        <f t="shared" si="2"/>
        <v>0</v>
      </c>
      <c r="AJ29" s="2">
        <v>0</v>
      </c>
    </row>
    <row r="30" spans="1:36" ht="15">
      <c r="A30" s="12">
        <v>7</v>
      </c>
      <c r="B30" s="12">
        <v>8321961078</v>
      </c>
      <c r="C30" s="12" t="s">
        <v>765</v>
      </c>
      <c r="D30" s="12">
        <v>70001045</v>
      </c>
      <c r="E30" s="12">
        <v>34</v>
      </c>
      <c r="F30" s="13" t="s">
        <v>25</v>
      </c>
      <c r="G30" s="12" t="s">
        <v>26</v>
      </c>
      <c r="H30" s="12" t="s">
        <v>27</v>
      </c>
      <c r="I30" s="12">
        <v>1</v>
      </c>
      <c r="K30" s="12" t="s">
        <v>28</v>
      </c>
      <c r="L30" s="12" t="s">
        <v>26</v>
      </c>
      <c r="Q30" s="12" t="s">
        <v>29</v>
      </c>
      <c r="S30" s="12" t="s">
        <v>512</v>
      </c>
      <c r="T30" s="4" t="s">
        <v>26</v>
      </c>
      <c r="U30" s="4" t="s">
        <v>622</v>
      </c>
      <c r="V30" s="4">
        <v>23</v>
      </c>
      <c r="W30" s="4"/>
      <c r="X30" s="4" t="s">
        <v>28</v>
      </c>
      <c r="Y30" s="4" t="s">
        <v>26</v>
      </c>
      <c r="Z30" s="4">
        <v>9472980</v>
      </c>
      <c r="AA30" s="4" t="s">
        <v>766</v>
      </c>
      <c r="AB30" s="4">
        <v>4</v>
      </c>
      <c r="AC30" s="4" t="s">
        <v>24</v>
      </c>
      <c r="AD30" s="6">
        <v>66</v>
      </c>
      <c r="AE30" s="5">
        <f t="shared" si="0"/>
        <v>52</v>
      </c>
      <c r="AF30" s="6">
        <v>66</v>
      </c>
      <c r="AG30" s="5">
        <f t="shared" si="1"/>
        <v>52</v>
      </c>
      <c r="AH30" s="6">
        <v>0</v>
      </c>
      <c r="AI30" s="5">
        <f t="shared" si="2"/>
        <v>0</v>
      </c>
      <c r="AJ30" s="2">
        <v>0</v>
      </c>
    </row>
    <row r="31" spans="1:36" ht="15">
      <c r="A31" s="12">
        <v>7</v>
      </c>
      <c r="B31" s="12">
        <v>8321961078</v>
      </c>
      <c r="C31" s="12" t="s">
        <v>776</v>
      </c>
      <c r="D31" s="12">
        <v>70001045</v>
      </c>
      <c r="E31" s="12">
        <v>70</v>
      </c>
      <c r="F31" s="13" t="s">
        <v>25</v>
      </c>
      <c r="G31" s="12" t="s">
        <v>26</v>
      </c>
      <c r="H31" s="12" t="s">
        <v>27</v>
      </c>
      <c r="I31" s="12">
        <v>1</v>
      </c>
      <c r="K31" s="12" t="s">
        <v>28</v>
      </c>
      <c r="L31" s="12" t="s">
        <v>26</v>
      </c>
      <c r="Q31" s="12" t="s">
        <v>29</v>
      </c>
      <c r="S31" s="12" t="s">
        <v>777</v>
      </c>
      <c r="T31" s="4" t="s">
        <v>26</v>
      </c>
      <c r="U31" s="4" t="s">
        <v>778</v>
      </c>
      <c r="V31" s="4"/>
      <c r="W31" s="4"/>
      <c r="X31" s="4" t="s">
        <v>28</v>
      </c>
      <c r="Y31" s="4" t="s">
        <v>26</v>
      </c>
      <c r="Z31" s="4">
        <v>83386827</v>
      </c>
      <c r="AA31" s="4" t="s">
        <v>779</v>
      </c>
      <c r="AB31" s="4">
        <v>1</v>
      </c>
      <c r="AC31" s="4" t="s">
        <v>24</v>
      </c>
      <c r="AD31" s="6">
        <v>1410</v>
      </c>
      <c r="AE31" s="5">
        <f t="shared" si="0"/>
        <v>1128</v>
      </c>
      <c r="AF31" s="6">
        <v>1410</v>
      </c>
      <c r="AG31" s="5">
        <f t="shared" si="1"/>
        <v>1128</v>
      </c>
      <c r="AH31" s="6">
        <v>0</v>
      </c>
      <c r="AI31" s="5">
        <f t="shared" si="2"/>
        <v>0</v>
      </c>
      <c r="AJ31" s="2">
        <v>0</v>
      </c>
    </row>
    <row r="32" spans="1:36" ht="15">
      <c r="A32" s="12">
        <v>7</v>
      </c>
      <c r="B32" s="12">
        <v>8321961078</v>
      </c>
      <c r="C32" s="12" t="s">
        <v>780</v>
      </c>
      <c r="D32" s="12">
        <v>70001045</v>
      </c>
      <c r="E32" s="12">
        <v>102</v>
      </c>
      <c r="F32" s="13" t="s">
        <v>25</v>
      </c>
      <c r="G32" s="12" t="s">
        <v>26</v>
      </c>
      <c r="H32" s="12" t="s">
        <v>27</v>
      </c>
      <c r="I32" s="12">
        <v>1</v>
      </c>
      <c r="K32" s="12" t="s">
        <v>28</v>
      </c>
      <c r="L32" s="12" t="s">
        <v>26</v>
      </c>
      <c r="Q32" s="12" t="s">
        <v>29</v>
      </c>
      <c r="S32" s="12" t="s">
        <v>781</v>
      </c>
      <c r="T32" s="4" t="s">
        <v>26</v>
      </c>
      <c r="U32" s="4" t="s">
        <v>89</v>
      </c>
      <c r="V32" s="4">
        <v>18</v>
      </c>
      <c r="W32" s="4"/>
      <c r="X32" s="4" t="s">
        <v>28</v>
      </c>
      <c r="Y32" s="4" t="s">
        <v>26</v>
      </c>
      <c r="Z32" s="4">
        <v>92096104</v>
      </c>
      <c r="AA32" s="4" t="s">
        <v>782</v>
      </c>
      <c r="AB32" s="4">
        <v>5</v>
      </c>
      <c r="AC32" s="4" t="s">
        <v>24</v>
      </c>
      <c r="AD32" s="6">
        <v>91</v>
      </c>
      <c r="AE32" s="5">
        <f t="shared" si="0"/>
        <v>72</v>
      </c>
      <c r="AF32" s="6">
        <v>91</v>
      </c>
      <c r="AG32" s="5">
        <f t="shared" si="1"/>
        <v>72</v>
      </c>
      <c r="AH32" s="6">
        <v>0</v>
      </c>
      <c r="AI32" s="5">
        <f t="shared" si="2"/>
        <v>0</v>
      </c>
      <c r="AJ32" s="2">
        <v>0</v>
      </c>
    </row>
    <row r="33" spans="1:36" ht="15">
      <c r="A33" s="12">
        <v>7</v>
      </c>
      <c r="B33" s="12">
        <v>8321961078</v>
      </c>
      <c r="C33" s="12" t="s">
        <v>783</v>
      </c>
      <c r="D33" s="12">
        <v>70001045</v>
      </c>
      <c r="E33" s="12">
        <v>113</v>
      </c>
      <c r="F33" s="13" t="s">
        <v>25</v>
      </c>
      <c r="G33" s="12" t="s">
        <v>26</v>
      </c>
      <c r="H33" s="12" t="s">
        <v>27</v>
      </c>
      <c r="I33" s="12">
        <v>1</v>
      </c>
      <c r="K33" s="12" t="s">
        <v>28</v>
      </c>
      <c r="L33" s="12" t="s">
        <v>26</v>
      </c>
      <c r="Q33" s="12" t="s">
        <v>29</v>
      </c>
      <c r="S33" s="12" t="s">
        <v>512</v>
      </c>
      <c r="T33" s="4" t="s">
        <v>224</v>
      </c>
      <c r="U33" s="4" t="s">
        <v>577</v>
      </c>
      <c r="V33" s="4">
        <v>9</v>
      </c>
      <c r="W33" s="4"/>
      <c r="X33" s="4" t="s">
        <v>28</v>
      </c>
      <c r="Y33" s="4" t="s">
        <v>26</v>
      </c>
      <c r="Z33" s="4">
        <v>91341662</v>
      </c>
      <c r="AA33" s="4" t="s">
        <v>784</v>
      </c>
      <c r="AB33" s="4">
        <v>13</v>
      </c>
      <c r="AC33" s="4" t="s">
        <v>24</v>
      </c>
      <c r="AD33" s="6">
        <v>0</v>
      </c>
      <c r="AE33" s="5">
        <f t="shared" si="0"/>
        <v>0</v>
      </c>
      <c r="AF33" s="6">
        <v>0</v>
      </c>
      <c r="AG33" s="5">
        <f t="shared" si="1"/>
        <v>0</v>
      </c>
      <c r="AH33" s="6">
        <v>0</v>
      </c>
      <c r="AI33" s="5">
        <f t="shared" si="2"/>
        <v>0</v>
      </c>
      <c r="AJ33" s="2">
        <v>0</v>
      </c>
    </row>
    <row r="34" spans="1:36" ht="15">
      <c r="A34" s="12">
        <v>7</v>
      </c>
      <c r="B34" s="12">
        <v>8321961078</v>
      </c>
      <c r="C34" s="12" t="s">
        <v>785</v>
      </c>
      <c r="D34" s="12">
        <v>70066079</v>
      </c>
      <c r="E34" s="12">
        <v>7</v>
      </c>
      <c r="F34" s="13" t="s">
        <v>25</v>
      </c>
      <c r="G34" s="12" t="s">
        <v>26</v>
      </c>
      <c r="H34" s="12" t="s">
        <v>27</v>
      </c>
      <c r="I34" s="12">
        <v>1</v>
      </c>
      <c r="K34" s="12" t="s">
        <v>28</v>
      </c>
      <c r="L34" s="12" t="s">
        <v>26</v>
      </c>
      <c r="Q34" s="12" t="s">
        <v>29</v>
      </c>
      <c r="S34" s="12" t="s">
        <v>512</v>
      </c>
      <c r="T34" s="4" t="s">
        <v>26</v>
      </c>
      <c r="U34" s="4" t="s">
        <v>27</v>
      </c>
      <c r="V34" s="4">
        <v>1</v>
      </c>
      <c r="W34" s="4"/>
      <c r="X34" s="4" t="s">
        <v>28</v>
      </c>
      <c r="Y34" s="4" t="s">
        <v>26</v>
      </c>
      <c r="Z34" s="4">
        <v>219</v>
      </c>
      <c r="AA34" s="4" t="s">
        <v>787</v>
      </c>
      <c r="AB34" s="4">
        <v>0.3</v>
      </c>
      <c r="AC34" s="4" t="s">
        <v>786</v>
      </c>
      <c r="AD34" s="6">
        <v>2628</v>
      </c>
      <c r="AE34" s="5">
        <f t="shared" si="0"/>
        <v>2102</v>
      </c>
      <c r="AF34" s="6">
        <v>2628</v>
      </c>
      <c r="AG34" s="5">
        <f t="shared" si="1"/>
        <v>2102</v>
      </c>
      <c r="AH34" s="6">
        <v>0</v>
      </c>
      <c r="AI34" s="5">
        <f t="shared" si="2"/>
        <v>0</v>
      </c>
      <c r="AJ34" s="2">
        <v>0</v>
      </c>
    </row>
    <row r="35" spans="1:36" ht="15">
      <c r="A35" s="12">
        <v>7</v>
      </c>
      <c r="B35" s="12">
        <v>8321961078</v>
      </c>
      <c r="C35" s="12" t="s">
        <v>788</v>
      </c>
      <c r="D35" s="12">
        <v>70066079</v>
      </c>
      <c r="E35" s="12">
        <v>8</v>
      </c>
      <c r="F35" s="13" t="s">
        <v>25</v>
      </c>
      <c r="G35" s="12" t="s">
        <v>26</v>
      </c>
      <c r="H35" s="12" t="s">
        <v>27</v>
      </c>
      <c r="I35" s="12">
        <v>1</v>
      </c>
      <c r="K35" s="12" t="s">
        <v>28</v>
      </c>
      <c r="L35" s="12" t="s">
        <v>26</v>
      </c>
      <c r="Q35" s="12" t="s">
        <v>29</v>
      </c>
      <c r="T35" s="4" t="s">
        <v>26</v>
      </c>
      <c r="U35" s="4" t="s">
        <v>27</v>
      </c>
      <c r="V35" s="4">
        <v>1</v>
      </c>
      <c r="W35" s="4"/>
      <c r="X35" s="4" t="s">
        <v>28</v>
      </c>
      <c r="Y35" s="4" t="s">
        <v>26</v>
      </c>
      <c r="Z35" s="4">
        <v>219</v>
      </c>
      <c r="AA35" s="4" t="s">
        <v>662</v>
      </c>
      <c r="AB35" s="4">
        <v>0.3</v>
      </c>
      <c r="AC35" s="4" t="s">
        <v>786</v>
      </c>
      <c r="AD35" s="6">
        <v>2628</v>
      </c>
      <c r="AE35" s="5">
        <f t="shared" si="0"/>
        <v>2102</v>
      </c>
      <c r="AF35" s="6">
        <v>2628</v>
      </c>
      <c r="AG35" s="5">
        <f t="shared" si="1"/>
        <v>2102</v>
      </c>
      <c r="AH35" s="6">
        <v>0</v>
      </c>
      <c r="AI35" s="5">
        <f t="shared" si="2"/>
        <v>0</v>
      </c>
      <c r="AJ35" s="2">
        <v>0</v>
      </c>
    </row>
    <row r="36" spans="1:36" ht="15">
      <c r="A36" s="12">
        <v>7</v>
      </c>
      <c r="B36" s="12">
        <v>8321961078</v>
      </c>
      <c r="C36" s="12" t="s">
        <v>789</v>
      </c>
      <c r="D36" s="12">
        <v>70066079</v>
      </c>
      <c r="E36" s="12">
        <v>9</v>
      </c>
      <c r="F36" s="13" t="s">
        <v>25</v>
      </c>
      <c r="G36" s="12" t="s">
        <v>26</v>
      </c>
      <c r="H36" s="12" t="s">
        <v>27</v>
      </c>
      <c r="I36" s="12">
        <v>1</v>
      </c>
      <c r="K36" s="12" t="s">
        <v>28</v>
      </c>
      <c r="L36" s="12" t="s">
        <v>26</v>
      </c>
      <c r="Q36" s="12" t="s">
        <v>29</v>
      </c>
      <c r="S36" s="12" t="s">
        <v>512</v>
      </c>
      <c r="T36" s="4" t="s">
        <v>26</v>
      </c>
      <c r="U36" s="4" t="s">
        <v>27</v>
      </c>
      <c r="V36" s="4">
        <v>1</v>
      </c>
      <c r="W36" s="4"/>
      <c r="X36" s="4" t="s">
        <v>28</v>
      </c>
      <c r="Y36" s="4" t="s">
        <v>26</v>
      </c>
      <c r="Z36" s="4">
        <v>219</v>
      </c>
      <c r="AA36" s="4" t="s">
        <v>790</v>
      </c>
      <c r="AB36" s="4">
        <v>0.3</v>
      </c>
      <c r="AC36" s="4" t="s">
        <v>786</v>
      </c>
      <c r="AD36" s="6">
        <v>2628</v>
      </c>
      <c r="AE36" s="5">
        <f t="shared" si="0"/>
        <v>2102</v>
      </c>
      <c r="AF36" s="6">
        <v>2628</v>
      </c>
      <c r="AG36" s="5">
        <f t="shared" si="1"/>
        <v>2102</v>
      </c>
      <c r="AH36" s="6">
        <v>0</v>
      </c>
      <c r="AI36" s="5">
        <f t="shared" si="2"/>
        <v>0</v>
      </c>
      <c r="AJ36" s="2">
        <v>0</v>
      </c>
    </row>
    <row r="37" spans="1:36" ht="15">
      <c r="A37" s="12">
        <v>7</v>
      </c>
      <c r="B37" s="12">
        <v>8321961078</v>
      </c>
      <c r="C37" s="12" t="s">
        <v>815</v>
      </c>
      <c r="D37" s="12">
        <v>79970551</v>
      </c>
      <c r="E37" s="12">
        <v>2</v>
      </c>
      <c r="F37" s="13" t="s">
        <v>25</v>
      </c>
      <c r="G37" s="12" t="s">
        <v>26</v>
      </c>
      <c r="H37" s="12" t="s">
        <v>816</v>
      </c>
      <c r="I37" s="12">
        <v>1</v>
      </c>
      <c r="K37" s="12" t="s">
        <v>28</v>
      </c>
      <c r="L37" s="12" t="s">
        <v>26</v>
      </c>
      <c r="Q37" s="12" t="s">
        <v>29</v>
      </c>
      <c r="S37" s="12" t="s">
        <v>817</v>
      </c>
      <c r="T37" s="4" t="s">
        <v>26</v>
      </c>
      <c r="U37" s="4" t="s">
        <v>816</v>
      </c>
      <c r="V37" s="4">
        <v>2</v>
      </c>
      <c r="W37" s="4"/>
      <c r="X37" s="4" t="s">
        <v>28</v>
      </c>
      <c r="Y37" s="4" t="s">
        <v>26</v>
      </c>
      <c r="Z37" s="4">
        <v>1788002</v>
      </c>
      <c r="AA37" s="4" t="s">
        <v>818</v>
      </c>
      <c r="AB37" s="4">
        <v>40</v>
      </c>
      <c r="AC37" s="4" t="s">
        <v>24</v>
      </c>
      <c r="AD37" s="6">
        <v>84981</v>
      </c>
      <c r="AE37" s="5">
        <f t="shared" si="0"/>
        <v>67984</v>
      </c>
      <c r="AF37" s="6">
        <v>84981</v>
      </c>
      <c r="AG37" s="5">
        <f t="shared" si="1"/>
        <v>67984</v>
      </c>
      <c r="AH37" s="6">
        <v>0</v>
      </c>
      <c r="AI37" s="5">
        <f t="shared" si="2"/>
        <v>0</v>
      </c>
      <c r="AJ37" s="2">
        <v>0</v>
      </c>
    </row>
    <row r="38" spans="1:36" ht="15">
      <c r="A38" s="12">
        <v>7</v>
      </c>
      <c r="B38" s="12">
        <v>8321961078</v>
      </c>
      <c r="C38" s="12" t="s">
        <v>819</v>
      </c>
      <c r="D38" s="12">
        <v>79970551</v>
      </c>
      <c r="E38" s="12">
        <v>3</v>
      </c>
      <c r="F38" s="13" t="s">
        <v>25</v>
      </c>
      <c r="G38" s="12" t="s">
        <v>26</v>
      </c>
      <c r="H38" s="12" t="s">
        <v>816</v>
      </c>
      <c r="I38" s="12">
        <v>1</v>
      </c>
      <c r="K38" s="12" t="s">
        <v>28</v>
      </c>
      <c r="L38" s="12" t="s">
        <v>26</v>
      </c>
      <c r="Q38" s="12" t="s">
        <v>29</v>
      </c>
      <c r="S38" s="12" t="s">
        <v>820</v>
      </c>
      <c r="T38" s="4" t="s">
        <v>26</v>
      </c>
      <c r="U38" s="4" t="s">
        <v>821</v>
      </c>
      <c r="V38" s="4"/>
      <c r="W38" s="4"/>
      <c r="X38" s="4" t="s">
        <v>28</v>
      </c>
      <c r="Y38" s="4" t="s">
        <v>26</v>
      </c>
      <c r="Z38" s="4">
        <v>50431452</v>
      </c>
      <c r="AA38" s="4" t="s">
        <v>822</v>
      </c>
      <c r="AB38" s="4">
        <v>20</v>
      </c>
      <c r="AC38" s="4" t="s">
        <v>38</v>
      </c>
      <c r="AD38" s="6">
        <v>22243</v>
      </c>
      <c r="AE38" s="5">
        <f t="shared" si="0"/>
        <v>17793</v>
      </c>
      <c r="AF38" s="6">
        <v>16742</v>
      </c>
      <c r="AG38" s="5">
        <f t="shared" si="1"/>
        <v>13393</v>
      </c>
      <c r="AH38" s="6">
        <v>5501</v>
      </c>
      <c r="AI38" s="5">
        <f t="shared" si="2"/>
        <v>4400</v>
      </c>
      <c r="AJ38" s="2">
        <v>0</v>
      </c>
    </row>
    <row r="39" spans="2:36" ht="15">
      <c r="B39" s="12">
        <v>8321961078</v>
      </c>
      <c r="C39" s="12" t="s">
        <v>904</v>
      </c>
      <c r="D39" s="12">
        <v>70000171</v>
      </c>
      <c r="E39" s="12">
        <v>270</v>
      </c>
      <c r="F39" s="13" t="s">
        <v>512</v>
      </c>
      <c r="G39" s="12" t="s">
        <v>26</v>
      </c>
      <c r="H39" s="12" t="s">
        <v>27</v>
      </c>
      <c r="I39" s="12">
        <v>1</v>
      </c>
      <c r="K39" s="12" t="s">
        <v>28</v>
      </c>
      <c r="L39" s="12" t="s">
        <v>26</v>
      </c>
      <c r="Q39" s="12" t="s">
        <v>29</v>
      </c>
      <c r="S39" s="12" t="s">
        <v>512</v>
      </c>
      <c r="T39" s="4" t="s">
        <v>26</v>
      </c>
      <c r="U39" s="4" t="s">
        <v>93</v>
      </c>
      <c r="V39" s="4">
        <v>4</v>
      </c>
      <c r="W39" s="4"/>
      <c r="X39" s="4" t="s">
        <v>28</v>
      </c>
      <c r="Y39" s="4" t="s">
        <v>26</v>
      </c>
      <c r="Z39" s="4">
        <v>83714712</v>
      </c>
      <c r="AA39" s="4" t="s">
        <v>906</v>
      </c>
      <c r="AB39" s="4">
        <v>5</v>
      </c>
      <c r="AC39" s="4" t="s">
        <v>905</v>
      </c>
      <c r="AD39" s="6">
        <v>476</v>
      </c>
      <c r="AE39" s="5">
        <f t="shared" si="0"/>
        <v>380</v>
      </c>
      <c r="AF39" s="6">
        <v>476</v>
      </c>
      <c r="AG39" s="5">
        <f t="shared" si="1"/>
        <v>380</v>
      </c>
      <c r="AH39" s="6">
        <v>0</v>
      </c>
      <c r="AI39" s="5">
        <f t="shared" si="2"/>
        <v>0</v>
      </c>
      <c r="AJ39" s="2">
        <v>0</v>
      </c>
    </row>
    <row r="40" spans="2:36" ht="15">
      <c r="B40" s="12">
        <v>8321961078</v>
      </c>
      <c r="C40" s="12" t="s">
        <v>907</v>
      </c>
      <c r="D40" s="12">
        <v>70000171</v>
      </c>
      <c r="E40" s="12">
        <v>297</v>
      </c>
      <c r="F40" s="13" t="s">
        <v>512</v>
      </c>
      <c r="G40" s="12" t="s">
        <v>26</v>
      </c>
      <c r="H40" s="12" t="s">
        <v>27</v>
      </c>
      <c r="I40" s="12">
        <v>1</v>
      </c>
      <c r="K40" s="12" t="s">
        <v>28</v>
      </c>
      <c r="L40" s="12" t="s">
        <v>26</v>
      </c>
      <c r="Q40" s="12" t="s">
        <v>29</v>
      </c>
      <c r="S40" s="12" t="s">
        <v>908</v>
      </c>
      <c r="T40" s="4" t="s">
        <v>302</v>
      </c>
      <c r="U40" s="4" t="s">
        <v>302</v>
      </c>
      <c r="V40" s="4"/>
      <c r="W40" s="4"/>
      <c r="X40" s="4" t="s">
        <v>28</v>
      </c>
      <c r="Y40" s="4" t="s">
        <v>26</v>
      </c>
      <c r="Z40" s="4">
        <v>10122270</v>
      </c>
      <c r="AA40" s="4" t="s">
        <v>909</v>
      </c>
      <c r="AB40" s="4">
        <v>25</v>
      </c>
      <c r="AC40" s="4" t="s">
        <v>905</v>
      </c>
      <c r="AD40" s="6">
        <v>233</v>
      </c>
      <c r="AE40" s="5">
        <f t="shared" si="0"/>
        <v>186</v>
      </c>
      <c r="AF40" s="6">
        <v>233</v>
      </c>
      <c r="AG40" s="5">
        <f t="shared" si="1"/>
        <v>186</v>
      </c>
      <c r="AH40" s="6">
        <v>0</v>
      </c>
      <c r="AI40" s="5">
        <f t="shared" si="2"/>
        <v>0</v>
      </c>
      <c r="AJ40" s="2">
        <v>0</v>
      </c>
    </row>
    <row r="41" spans="2:36" ht="15">
      <c r="B41" s="12">
        <v>8321961078</v>
      </c>
      <c r="C41" s="12" t="s">
        <v>910</v>
      </c>
      <c r="D41" s="12">
        <v>70000171</v>
      </c>
      <c r="E41" s="12">
        <v>299</v>
      </c>
      <c r="F41" s="13" t="s">
        <v>512</v>
      </c>
      <c r="G41" s="12" t="s">
        <v>26</v>
      </c>
      <c r="H41" s="12" t="s">
        <v>27</v>
      </c>
      <c r="I41" s="12">
        <v>1</v>
      </c>
      <c r="K41" s="12" t="s">
        <v>28</v>
      </c>
      <c r="L41" s="12" t="s">
        <v>26</v>
      </c>
      <c r="Q41" s="12" t="s">
        <v>29</v>
      </c>
      <c r="S41" s="12" t="s">
        <v>911</v>
      </c>
      <c r="T41" s="4" t="s">
        <v>283</v>
      </c>
      <c r="U41" s="4" t="s">
        <v>703</v>
      </c>
      <c r="V41" s="4"/>
      <c r="W41" s="4"/>
      <c r="X41" s="4" t="s">
        <v>28</v>
      </c>
      <c r="Y41" s="4" t="s">
        <v>26</v>
      </c>
      <c r="Z41" s="4">
        <v>10166905</v>
      </c>
      <c r="AA41" s="4" t="s">
        <v>912</v>
      </c>
      <c r="AB41" s="4">
        <v>13</v>
      </c>
      <c r="AC41" s="4" t="s">
        <v>905</v>
      </c>
      <c r="AD41" s="6">
        <v>4</v>
      </c>
      <c r="AE41" s="5">
        <f t="shared" si="0"/>
        <v>3</v>
      </c>
      <c r="AF41" s="6">
        <v>4</v>
      </c>
      <c r="AG41" s="5">
        <f t="shared" si="1"/>
        <v>3</v>
      </c>
      <c r="AH41" s="6">
        <v>0</v>
      </c>
      <c r="AI41" s="5">
        <f t="shared" si="2"/>
        <v>0</v>
      </c>
      <c r="AJ41" s="2">
        <v>0</v>
      </c>
    </row>
    <row r="42" spans="2:36" ht="15">
      <c r="B42" s="12">
        <v>8321961078</v>
      </c>
      <c r="C42" s="12" t="s">
        <v>913</v>
      </c>
      <c r="D42" s="12">
        <v>70000889</v>
      </c>
      <c r="E42" s="12">
        <v>2</v>
      </c>
      <c r="F42" s="13" t="s">
        <v>512</v>
      </c>
      <c r="G42" s="12" t="s">
        <v>26</v>
      </c>
      <c r="H42" s="12" t="s">
        <v>27</v>
      </c>
      <c r="I42" s="12">
        <v>1</v>
      </c>
      <c r="K42" s="12" t="s">
        <v>28</v>
      </c>
      <c r="L42" s="12" t="s">
        <v>26</v>
      </c>
      <c r="M42" s="12" t="s">
        <v>26</v>
      </c>
      <c r="N42" s="12" t="s">
        <v>166</v>
      </c>
      <c r="O42" s="12" t="s">
        <v>810</v>
      </c>
      <c r="Q42" s="12" t="s">
        <v>28</v>
      </c>
      <c r="R42" s="12" t="s">
        <v>26</v>
      </c>
      <c r="S42" s="12" t="s">
        <v>914</v>
      </c>
      <c r="T42" s="4" t="s">
        <v>26</v>
      </c>
      <c r="U42" s="4" t="s">
        <v>166</v>
      </c>
      <c r="V42" s="4" t="s">
        <v>810</v>
      </c>
      <c r="W42" s="4">
        <v>5</v>
      </c>
      <c r="X42" s="4" t="s">
        <v>28</v>
      </c>
      <c r="Y42" s="4" t="s">
        <v>26</v>
      </c>
      <c r="Z42" s="4">
        <v>80367819</v>
      </c>
      <c r="AA42" s="4" t="s">
        <v>915</v>
      </c>
      <c r="AB42" s="4">
        <v>5</v>
      </c>
      <c r="AC42" s="4" t="s">
        <v>905</v>
      </c>
      <c r="AD42" s="6">
        <v>0</v>
      </c>
      <c r="AE42" s="5">
        <f t="shared" si="0"/>
        <v>0</v>
      </c>
      <c r="AF42" s="6">
        <v>0</v>
      </c>
      <c r="AG42" s="5">
        <f t="shared" si="1"/>
        <v>0</v>
      </c>
      <c r="AH42" s="6">
        <v>0</v>
      </c>
      <c r="AI42" s="5">
        <f t="shared" si="2"/>
        <v>0</v>
      </c>
      <c r="AJ42" s="2">
        <v>0</v>
      </c>
    </row>
    <row r="43" spans="2:36" ht="15">
      <c r="B43" s="12">
        <v>8321961078</v>
      </c>
      <c r="C43" s="12" t="s">
        <v>918</v>
      </c>
      <c r="D43" s="12">
        <v>70001045</v>
      </c>
      <c r="E43" s="12">
        <v>37</v>
      </c>
      <c r="F43" s="13" t="s">
        <v>512</v>
      </c>
      <c r="G43" s="12" t="s">
        <v>26</v>
      </c>
      <c r="H43" s="12" t="s">
        <v>27</v>
      </c>
      <c r="I43" s="12">
        <v>1</v>
      </c>
      <c r="K43" s="12" t="s">
        <v>28</v>
      </c>
      <c r="L43" s="12" t="s">
        <v>26</v>
      </c>
      <c r="Q43" s="12" t="s">
        <v>29</v>
      </c>
      <c r="S43" s="12" t="s">
        <v>512</v>
      </c>
      <c r="T43" s="4" t="s">
        <v>26</v>
      </c>
      <c r="U43" s="4" t="s">
        <v>63</v>
      </c>
      <c r="V43" s="4" t="s">
        <v>919</v>
      </c>
      <c r="W43" s="4"/>
      <c r="X43" s="4" t="s">
        <v>28</v>
      </c>
      <c r="Y43" s="4" t="s">
        <v>26</v>
      </c>
      <c r="Z43" s="4">
        <v>9309532</v>
      </c>
      <c r="AA43" s="4" t="s">
        <v>920</v>
      </c>
      <c r="AB43" s="4"/>
      <c r="AC43" s="4" t="s">
        <v>905</v>
      </c>
      <c r="AD43" s="6">
        <v>44</v>
      </c>
      <c r="AE43" s="5">
        <f t="shared" si="0"/>
        <v>35</v>
      </c>
      <c r="AF43" s="6">
        <v>44</v>
      </c>
      <c r="AG43" s="5">
        <f t="shared" si="1"/>
        <v>35</v>
      </c>
      <c r="AH43" s="6">
        <v>0</v>
      </c>
      <c r="AI43" s="5">
        <f t="shared" si="2"/>
        <v>0</v>
      </c>
      <c r="AJ43" s="2">
        <v>0</v>
      </c>
    </row>
    <row r="44" spans="2:36" ht="15">
      <c r="B44" s="12">
        <v>8321961078</v>
      </c>
      <c r="C44" s="12" t="s">
        <v>921</v>
      </c>
      <c r="D44" s="12">
        <v>70001045</v>
      </c>
      <c r="E44" s="12">
        <v>82</v>
      </c>
      <c r="F44" s="13" t="s">
        <v>512</v>
      </c>
      <c r="G44" s="12" t="s">
        <v>26</v>
      </c>
      <c r="H44" s="12" t="s">
        <v>27</v>
      </c>
      <c r="I44" s="12">
        <v>1</v>
      </c>
      <c r="K44" s="12" t="s">
        <v>28</v>
      </c>
      <c r="L44" s="12" t="s">
        <v>26</v>
      </c>
      <c r="Q44" s="12" t="s">
        <v>29</v>
      </c>
      <c r="S44" s="12" t="s">
        <v>512</v>
      </c>
      <c r="T44" s="4" t="s">
        <v>26</v>
      </c>
      <c r="U44" s="4" t="s">
        <v>917</v>
      </c>
      <c r="V44" s="4">
        <v>13</v>
      </c>
      <c r="W44" s="4">
        <v>6</v>
      </c>
      <c r="X44" s="4" t="s">
        <v>28</v>
      </c>
      <c r="Y44" s="4" t="s">
        <v>26</v>
      </c>
      <c r="Z44" s="4">
        <v>80369066</v>
      </c>
      <c r="AA44" s="4" t="s">
        <v>922</v>
      </c>
      <c r="AB44" s="4">
        <v>5</v>
      </c>
      <c r="AC44" s="4" t="s">
        <v>905</v>
      </c>
      <c r="AD44" s="6">
        <v>0</v>
      </c>
      <c r="AE44" s="5">
        <f t="shared" si="0"/>
        <v>0</v>
      </c>
      <c r="AF44" s="6">
        <v>0</v>
      </c>
      <c r="AG44" s="5">
        <f t="shared" si="1"/>
        <v>0</v>
      </c>
      <c r="AH44" s="6">
        <v>0</v>
      </c>
      <c r="AI44" s="5">
        <f t="shared" si="2"/>
        <v>0</v>
      </c>
      <c r="AJ44" s="2">
        <v>0</v>
      </c>
    </row>
    <row r="45" spans="2:36" ht="15">
      <c r="B45" s="12">
        <v>8321961078</v>
      </c>
      <c r="C45" s="12" t="s">
        <v>923</v>
      </c>
      <c r="D45" s="12">
        <v>70001045</v>
      </c>
      <c r="E45" s="12">
        <v>106</v>
      </c>
      <c r="F45" s="13" t="s">
        <v>512</v>
      </c>
      <c r="G45" s="12" t="s">
        <v>26</v>
      </c>
      <c r="H45" s="12" t="s">
        <v>27</v>
      </c>
      <c r="I45" s="12">
        <v>1</v>
      </c>
      <c r="K45" s="12" t="s">
        <v>28</v>
      </c>
      <c r="L45" s="12" t="s">
        <v>26</v>
      </c>
      <c r="Q45" s="12" t="s">
        <v>29</v>
      </c>
      <c r="S45" s="12" t="s">
        <v>512</v>
      </c>
      <c r="T45" s="4" t="s">
        <v>26</v>
      </c>
      <c r="U45" s="4" t="s">
        <v>89</v>
      </c>
      <c r="V45" s="4">
        <v>28</v>
      </c>
      <c r="W45" s="4"/>
      <c r="X45" s="4" t="s">
        <v>28</v>
      </c>
      <c r="Y45" s="4" t="s">
        <v>26</v>
      </c>
      <c r="Z45" s="4">
        <v>83186405</v>
      </c>
      <c r="AA45" s="4" t="s">
        <v>924</v>
      </c>
      <c r="AB45" s="4">
        <v>5</v>
      </c>
      <c r="AC45" s="4" t="s">
        <v>905</v>
      </c>
      <c r="AD45" s="6">
        <v>0</v>
      </c>
      <c r="AE45" s="5">
        <f t="shared" si="0"/>
        <v>0</v>
      </c>
      <c r="AF45" s="6">
        <v>0</v>
      </c>
      <c r="AG45" s="5">
        <f t="shared" si="1"/>
        <v>0</v>
      </c>
      <c r="AH45" s="6">
        <v>0</v>
      </c>
      <c r="AI45" s="5">
        <f t="shared" si="2"/>
        <v>0</v>
      </c>
      <c r="AJ45" s="2">
        <v>0</v>
      </c>
    </row>
    <row r="46" spans="2:35" ht="15">
      <c r="B46" s="12">
        <v>8321961078</v>
      </c>
      <c r="C46" s="12" t="s">
        <v>951</v>
      </c>
      <c r="D46" s="12">
        <v>70000171</v>
      </c>
      <c r="E46" s="12">
        <v>368</v>
      </c>
      <c r="F46" s="13" t="s">
        <v>512</v>
      </c>
      <c r="G46" s="12" t="s">
        <v>26</v>
      </c>
      <c r="H46" s="12" t="s">
        <v>27</v>
      </c>
      <c r="I46" s="12">
        <v>1</v>
      </c>
      <c r="K46" s="12" t="s">
        <v>952</v>
      </c>
      <c r="L46" s="12" t="s">
        <v>26</v>
      </c>
      <c r="S46" t="s">
        <v>950</v>
      </c>
      <c r="T46" s="4" t="s">
        <v>279</v>
      </c>
      <c r="X46" s="4" t="s">
        <v>28</v>
      </c>
      <c r="Y46" s="4" t="s">
        <v>26</v>
      </c>
      <c r="Z46" s="4">
        <v>8505358</v>
      </c>
      <c r="AA46" s="4" t="s">
        <v>953</v>
      </c>
      <c r="AB46" s="4">
        <v>10</v>
      </c>
      <c r="AC46" s="4" t="s">
        <v>24</v>
      </c>
      <c r="AE46" s="5">
        <f t="shared" si="0"/>
        <v>0</v>
      </c>
      <c r="AF46" s="6">
        <v>0</v>
      </c>
      <c r="AG46" s="5">
        <f t="shared" si="1"/>
        <v>0</v>
      </c>
      <c r="AH46" s="6">
        <v>0</v>
      </c>
      <c r="AI46" s="5">
        <f t="shared" si="2"/>
        <v>0</v>
      </c>
    </row>
    <row r="48" ht="15.75" thickBot="1"/>
    <row r="49" spans="28:35" ht="15">
      <c r="AB49" s="14" t="s">
        <v>943</v>
      </c>
      <c r="AC49" s="15"/>
      <c r="AD49" s="16" t="s">
        <v>944</v>
      </c>
      <c r="AE49" s="17" t="s">
        <v>945</v>
      </c>
      <c r="AF49" s="18"/>
      <c r="AG49" s="17" t="s">
        <v>946</v>
      </c>
      <c r="AH49" s="18"/>
      <c r="AI49" s="19" t="s">
        <v>947</v>
      </c>
    </row>
    <row r="50" spans="28:35" ht="15">
      <c r="AB50" s="20">
        <f>SUMIF($AC$3:$AC$46,"=c11",$AB$3:$AB$46)</f>
        <v>335</v>
      </c>
      <c r="AC50" s="21"/>
      <c r="AD50" s="21" t="s">
        <v>24</v>
      </c>
      <c r="AE50" s="22">
        <f>AG50+AI50</f>
        <v>154542</v>
      </c>
      <c r="AF50" s="23">
        <f>SUMIF($AC$184:$AC$276,"=c11",$AF$184:$AF$276)</f>
        <v>0</v>
      </c>
      <c r="AG50" s="22">
        <f>SUMIF($AC$3:$AC$46,"=c11",$AG$3:$AG$46)</f>
        <v>154542</v>
      </c>
      <c r="AH50" s="23"/>
      <c r="AI50" s="24"/>
    </row>
    <row r="51" spans="28:35" ht="15">
      <c r="AB51" s="20">
        <f>SUMIF($AC$3:$AC$46,"=c11o",$AB$3:$AB$46)</f>
        <v>0</v>
      </c>
      <c r="AC51" s="21"/>
      <c r="AD51" s="21" t="s">
        <v>33</v>
      </c>
      <c r="AE51" s="22">
        <f aca="true" t="shared" si="3" ref="AE51:AE57">AG51+AI51</f>
        <v>0</v>
      </c>
      <c r="AF51" s="23">
        <f>SUMIF($AC$184:$AC$276,"=c11o",$AF$184:$AF$276)</f>
        <v>0</v>
      </c>
      <c r="AG51" s="22">
        <f>SUMIF($AC$3:$AC$46,"=c11o",$AG$3:$AG$46)</f>
        <v>0</v>
      </c>
      <c r="AH51" s="23"/>
      <c r="AI51" s="24"/>
    </row>
    <row r="52" spans="28:35" ht="15">
      <c r="AB52" s="20">
        <f>SUMIF($AC$3:$AC$45,"=g11",$AB$3:$AB$45)</f>
        <v>58</v>
      </c>
      <c r="AC52" s="21"/>
      <c r="AD52" s="21" t="s">
        <v>905</v>
      </c>
      <c r="AE52" s="22">
        <f t="shared" si="3"/>
        <v>604</v>
      </c>
      <c r="AF52" s="23">
        <f>SUMIF($AC$184:$AC$276,"=G11",$AF$184:$AF$276)</f>
        <v>0</v>
      </c>
      <c r="AG52" s="22">
        <f>SUMIF($AC$3:$AC$46,"=g11",$AG$3:$AG$46)</f>
        <v>604</v>
      </c>
      <c r="AH52" s="23"/>
      <c r="AI52" s="24"/>
    </row>
    <row r="53" spans="28:35" ht="15">
      <c r="AB53" s="20">
        <f>SUMIF($AC$3:$AC$46,"=r",$AB$3:$AB$46)</f>
        <v>0.8999999999999999</v>
      </c>
      <c r="AC53" s="21"/>
      <c r="AD53" s="21" t="s">
        <v>786</v>
      </c>
      <c r="AE53" s="22">
        <f t="shared" si="3"/>
        <v>6306</v>
      </c>
      <c r="AF53" s="23">
        <f>SUMIF($AC$184:$AC$276,"=R",$AF$184:$AF$276)</f>
        <v>0</v>
      </c>
      <c r="AG53" s="22">
        <f>SUMIF($AC$3:$AC$46,"=r",$AG$3:$AG$46)</f>
        <v>6306</v>
      </c>
      <c r="AH53" s="23"/>
      <c r="AI53" s="24"/>
    </row>
    <row r="54" spans="28:35" ht="15">
      <c r="AB54" s="20">
        <f>SUMIF($AC$3:$AC$45,"=c12a",$AB$3:$AB45)</f>
        <v>0</v>
      </c>
      <c r="AC54" s="21"/>
      <c r="AD54" s="21" t="s">
        <v>759</v>
      </c>
      <c r="AE54" s="22">
        <f t="shared" si="3"/>
        <v>0</v>
      </c>
      <c r="AF54" s="23">
        <f>SUMIF($AC$184:$AC$276,"=C12a",$AF$184:$AF$276)</f>
        <v>0</v>
      </c>
      <c r="AG54" s="22">
        <f>SUMIF($AC$3:$AC$157,"=C12a",$AG$3:$AG$157)</f>
        <v>0</v>
      </c>
      <c r="AH54" s="23">
        <f>SUMIF($AC$184:$AC$276,"=C12a",$AH$184:$AH$276)</f>
        <v>0</v>
      </c>
      <c r="AI54" s="24">
        <f>SUMIF($AC$3:$AC$46,"=C12a",$AI$3:$AI$46)</f>
        <v>0</v>
      </c>
    </row>
    <row r="55" spans="28:35" ht="15">
      <c r="AB55" s="20">
        <f>SUMIF($AC$3:$AC$46,"=c12b",$AB$3:$AB$46)</f>
        <v>20</v>
      </c>
      <c r="AC55" s="21"/>
      <c r="AD55" s="21" t="s">
        <v>38</v>
      </c>
      <c r="AE55" s="22">
        <f t="shared" si="3"/>
        <v>17793</v>
      </c>
      <c r="AF55" s="23">
        <f>SUMIF($AC$184:$AC$276,"=c12b",$AF$184:$AF$276)</f>
        <v>0</v>
      </c>
      <c r="AG55" s="22">
        <f>SUMIF($AC$3:$AC$46,"=C12b",$AG$3:$AG$46)</f>
        <v>13393</v>
      </c>
      <c r="AH55" s="23">
        <f>SUMIF($AC$184:$AC$276,"=c12b",$AH$184:$AH$276)</f>
        <v>0</v>
      </c>
      <c r="AI55" s="24">
        <f>SUMIF($AC$3:$AC$46,"=C12b",$AI$3:$AI$46)</f>
        <v>4400</v>
      </c>
    </row>
    <row r="56" spans="28:35" ht="15">
      <c r="AB56" s="20">
        <f>SUMIF($AC$3:$AC$46,"=g12",$AB$3:$AB$46)</f>
        <v>0</v>
      </c>
      <c r="AC56" s="21"/>
      <c r="AD56" s="21" t="s">
        <v>916</v>
      </c>
      <c r="AE56" s="22">
        <f t="shared" si="3"/>
        <v>0</v>
      </c>
      <c r="AF56" s="23">
        <f>SUMIF($AC$184:$AC$276,"=G12",$AF$184:$AF$276)</f>
        <v>0</v>
      </c>
      <c r="AG56" s="22">
        <f>SUMIF($AC$3:$AC$157,"=g12",$AG$3:$AG$157)</f>
        <v>0</v>
      </c>
      <c r="AH56" s="23"/>
      <c r="AI56" s="24"/>
    </row>
    <row r="57" spans="28:35" ht="15">
      <c r="AB57" s="20">
        <f>SUMIF($AC$3:$AC$46,"=c21",$AB$3:$AB$46)</f>
        <v>0</v>
      </c>
      <c r="AC57" s="21"/>
      <c r="AD57" s="21" t="s">
        <v>798</v>
      </c>
      <c r="AE57" s="22">
        <f t="shared" si="3"/>
        <v>0</v>
      </c>
      <c r="AF57" s="23">
        <f>SUMIF($AC$184:$AC$276,"=c21",$AF$184:$AF$276)</f>
        <v>0</v>
      </c>
      <c r="AG57" s="22">
        <f>SUMIF($AC$3:$AC$46,"=c21",$AG$3:$AG$46)</f>
        <v>0</v>
      </c>
      <c r="AH57" s="23"/>
      <c r="AI57" s="24"/>
    </row>
    <row r="58" spans="28:35" ht="15">
      <c r="AB58" s="20"/>
      <c r="AC58" s="21"/>
      <c r="AD58" s="21"/>
      <c r="AE58" s="22"/>
      <c r="AF58" s="23"/>
      <c r="AG58" s="22"/>
      <c r="AH58" s="23"/>
      <c r="AI58" s="24"/>
    </row>
    <row r="59" spans="28:35" ht="15.75" thickBot="1">
      <c r="AB59" s="25">
        <f>SUM(AB50:AB57)</f>
        <v>413.9</v>
      </c>
      <c r="AC59" s="26"/>
      <c r="AD59" s="26" t="s">
        <v>933</v>
      </c>
      <c r="AE59" s="27">
        <f>SUM(AE50:AE57)</f>
        <v>179245</v>
      </c>
      <c r="AF59" s="28">
        <f>SUM(AF50:AF57)</f>
        <v>0</v>
      </c>
      <c r="AG59" s="27"/>
      <c r="AH59" s="27"/>
      <c r="AI59" s="29"/>
    </row>
    <row r="60" spans="28:35" ht="15">
      <c r="AB60" s="36">
        <v>2019</v>
      </c>
      <c r="AC60" s="34"/>
      <c r="AD60" s="34"/>
      <c r="AE60" s="34"/>
      <c r="AF60" s="34"/>
      <c r="AG60" s="34"/>
      <c r="AH60" s="34"/>
      <c r="AI60" s="35"/>
    </row>
    <row r="61" spans="28:35" ht="15">
      <c r="AB61" s="20">
        <f>AB50</f>
        <v>335</v>
      </c>
      <c r="AC61" s="21"/>
      <c r="AD61" s="21" t="s">
        <v>24</v>
      </c>
      <c r="AE61" s="22">
        <f>AG61+AI61</f>
        <v>115906.5</v>
      </c>
      <c r="AF61" s="23">
        <f>SUMIF($AC$184:$AC$276,"=c11",$AF$184:$AF$276)</f>
        <v>0</v>
      </c>
      <c r="AG61" s="22">
        <f>AG50*0.75</f>
        <v>115906.5</v>
      </c>
      <c r="AH61" s="23"/>
      <c r="AI61" s="24"/>
    </row>
    <row r="62" spans="28:35" ht="15">
      <c r="AB62" s="20">
        <f aca="true" t="shared" si="4" ref="AB62:AB68">AB51</f>
        <v>0</v>
      </c>
      <c r="AC62" s="21"/>
      <c r="AD62" s="21" t="s">
        <v>33</v>
      </c>
      <c r="AE62" s="22">
        <f aca="true" t="shared" si="5" ref="AE62:AE68">AG62+AI62</f>
        <v>0</v>
      </c>
      <c r="AF62" s="23">
        <f>SUMIF($AC$184:$AC$276,"=c11o",$AF$184:$AF$276)</f>
        <v>0</v>
      </c>
      <c r="AG62" s="22">
        <f>AG51*0.75</f>
        <v>0</v>
      </c>
      <c r="AH62" s="23"/>
      <c r="AI62" s="24"/>
    </row>
    <row r="63" spans="28:35" ht="15">
      <c r="AB63" s="20">
        <f t="shared" si="4"/>
        <v>58</v>
      </c>
      <c r="AC63" s="21"/>
      <c r="AD63" s="21" t="s">
        <v>905</v>
      </c>
      <c r="AE63" s="22">
        <f t="shared" si="5"/>
        <v>453</v>
      </c>
      <c r="AF63" s="23">
        <f>SUMIF($AC$184:$AC$276,"=G11",$AF$184:$AF$276)</f>
        <v>0</v>
      </c>
      <c r="AG63" s="22">
        <f>AG52*0.75</f>
        <v>453</v>
      </c>
      <c r="AH63" s="23"/>
      <c r="AI63" s="24"/>
    </row>
    <row r="64" spans="28:35" ht="15">
      <c r="AB64" s="20">
        <f t="shared" si="4"/>
        <v>0.8999999999999999</v>
      </c>
      <c r="AC64" s="21"/>
      <c r="AD64" s="21" t="s">
        <v>786</v>
      </c>
      <c r="AE64" s="22">
        <f t="shared" si="5"/>
        <v>4729.5</v>
      </c>
      <c r="AF64" s="23">
        <f>SUMIF($AC$184:$AC$276,"=R",$AF$184:$AF$276)</f>
        <v>0</v>
      </c>
      <c r="AG64" s="22">
        <f>AG53*0.75</f>
        <v>4729.5</v>
      </c>
      <c r="AH64" s="23"/>
      <c r="AI64" s="24"/>
    </row>
    <row r="65" spans="28:35" ht="15">
      <c r="AB65" s="20">
        <f t="shared" si="4"/>
        <v>0</v>
      </c>
      <c r="AC65" s="21"/>
      <c r="AD65" s="21" t="s">
        <v>759</v>
      </c>
      <c r="AE65" s="22">
        <f t="shared" si="5"/>
        <v>0</v>
      </c>
      <c r="AF65" s="23">
        <f>SUMIF($AC$184:$AC$276,"=C12a",$AF$184:$AF$276)</f>
        <v>0</v>
      </c>
      <c r="AG65" s="22">
        <f>AG54*0.75</f>
        <v>0</v>
      </c>
      <c r="AH65" s="22"/>
      <c r="AI65" s="22">
        <f>AI54*0.75</f>
        <v>0</v>
      </c>
    </row>
    <row r="66" spans="28:35" ht="15">
      <c r="AB66" s="20">
        <f t="shared" si="4"/>
        <v>20</v>
      </c>
      <c r="AC66" s="21"/>
      <c r="AD66" s="21" t="s">
        <v>38</v>
      </c>
      <c r="AE66" s="22">
        <f t="shared" si="5"/>
        <v>13344.75</v>
      </c>
      <c r="AF66" s="23">
        <f>SUMIF($AC$184:$AC$276,"=c12b",$AF$184:$AF$276)</f>
        <v>0</v>
      </c>
      <c r="AG66" s="22">
        <f>AG55*0.75</f>
        <v>10044.75</v>
      </c>
      <c r="AH66" s="22"/>
      <c r="AI66" s="24">
        <f>AI55*0.75</f>
        <v>3300</v>
      </c>
    </row>
    <row r="67" spans="28:35" ht="15">
      <c r="AB67" s="20">
        <f t="shared" si="4"/>
        <v>0</v>
      </c>
      <c r="AC67" s="21"/>
      <c r="AD67" s="21" t="s">
        <v>916</v>
      </c>
      <c r="AE67" s="22">
        <f t="shared" si="5"/>
        <v>0</v>
      </c>
      <c r="AF67" s="23">
        <f>SUMIF($AC$184:$AC$276,"=G12",$AF$184:$AF$276)</f>
        <v>0</v>
      </c>
      <c r="AG67" s="22">
        <f>AG56*0.75</f>
        <v>0</v>
      </c>
      <c r="AH67" s="23"/>
      <c r="AI67" s="24"/>
    </row>
    <row r="68" spans="28:35" ht="15">
      <c r="AB68" s="20">
        <f t="shared" si="4"/>
        <v>0</v>
      </c>
      <c r="AC68" s="21"/>
      <c r="AD68" s="21" t="s">
        <v>798</v>
      </c>
      <c r="AE68" s="22">
        <f t="shared" si="5"/>
        <v>0</v>
      </c>
      <c r="AF68" s="23">
        <f>SUMIF($AC$184:$AC$276,"=c21",$AF$184:$AF$276)</f>
        <v>0</v>
      </c>
      <c r="AG68" s="22">
        <f>AG57*0.75</f>
        <v>0</v>
      </c>
      <c r="AH68" s="23"/>
      <c r="AI68" s="24"/>
    </row>
    <row r="69" spans="28:35" ht="15">
      <c r="AB69" s="20"/>
      <c r="AC69" s="21"/>
      <c r="AD69" s="21"/>
      <c r="AE69" s="22"/>
      <c r="AF69" s="23"/>
      <c r="AG69" s="22"/>
      <c r="AH69" s="23"/>
      <c r="AI69" s="24"/>
    </row>
    <row r="70" spans="28:35" ht="15.75" thickBot="1">
      <c r="AB70" s="25">
        <f>SUM(AB61:AB68)</f>
        <v>413.9</v>
      </c>
      <c r="AC70" s="26"/>
      <c r="AD70" s="26" t="s">
        <v>933</v>
      </c>
      <c r="AE70" s="27">
        <f>SUM(AE61:AE68)</f>
        <v>134433.75</v>
      </c>
      <c r="AF70" s="28">
        <f>SUM(AF61:AF68)</f>
        <v>0</v>
      </c>
      <c r="AG70" s="27"/>
      <c r="AH70" s="27"/>
      <c r="AI70" s="29"/>
    </row>
    <row r="71" spans="28:35" ht="15">
      <c r="AB71" s="36">
        <v>2020</v>
      </c>
      <c r="AC71" s="34"/>
      <c r="AD71" s="34"/>
      <c r="AE71" s="34"/>
      <c r="AF71" s="34"/>
      <c r="AG71" s="34"/>
      <c r="AH71" s="34"/>
      <c r="AI71" s="35"/>
    </row>
    <row r="72" spans="28:35" ht="15">
      <c r="AB72" s="20">
        <f>AB50</f>
        <v>335</v>
      </c>
      <c r="AC72" s="21"/>
      <c r="AD72" s="21" t="s">
        <v>24</v>
      </c>
      <c r="AE72" s="22">
        <f>AG72+AI72</f>
        <v>38635.5</v>
      </c>
      <c r="AF72" s="23">
        <f>SUMIF($AC$184:$AC$276,"=c11",$AF$184:$AF$276)</f>
        <v>0</v>
      </c>
      <c r="AG72" s="22">
        <f>AG50*0.25</f>
        <v>38635.5</v>
      </c>
      <c r="AH72" s="23"/>
      <c r="AI72" s="24"/>
    </row>
    <row r="73" spans="28:35" ht="15">
      <c r="AB73" s="20">
        <f aca="true" t="shared" si="6" ref="AB73:AB79">AB51</f>
        <v>0</v>
      </c>
      <c r="AC73" s="21"/>
      <c r="AD73" s="21" t="s">
        <v>33</v>
      </c>
      <c r="AE73" s="22">
        <f aca="true" t="shared" si="7" ref="AE73:AE79">AG73+AI73</f>
        <v>0</v>
      </c>
      <c r="AF73" s="23">
        <f>SUMIF($AC$184:$AC$276,"=c11o",$AF$184:$AF$276)</f>
        <v>0</v>
      </c>
      <c r="AG73" s="22">
        <f>AG51*0.25</f>
        <v>0</v>
      </c>
      <c r="AH73" s="23"/>
      <c r="AI73" s="24"/>
    </row>
    <row r="74" spans="28:35" ht="15">
      <c r="AB74" s="20">
        <f t="shared" si="6"/>
        <v>58</v>
      </c>
      <c r="AC74" s="21"/>
      <c r="AD74" s="21" t="s">
        <v>905</v>
      </c>
      <c r="AE74" s="22">
        <f t="shared" si="7"/>
        <v>151</v>
      </c>
      <c r="AF74" s="23">
        <f>SUMIF($AC$184:$AC$276,"=G11",$AF$184:$AF$276)</f>
        <v>0</v>
      </c>
      <c r="AG74" s="22">
        <f>AG52*0.25</f>
        <v>151</v>
      </c>
      <c r="AH74" s="23"/>
      <c r="AI74" s="24"/>
    </row>
    <row r="75" spans="28:35" ht="15">
      <c r="AB75" s="20">
        <f t="shared" si="6"/>
        <v>0.8999999999999999</v>
      </c>
      <c r="AC75" s="21"/>
      <c r="AD75" s="21" t="s">
        <v>786</v>
      </c>
      <c r="AE75" s="22">
        <f t="shared" si="7"/>
        <v>1576.5</v>
      </c>
      <c r="AF75" s="23">
        <f>SUMIF($AC$184:$AC$276,"=R",$AF$184:$AF$276)</f>
        <v>0</v>
      </c>
      <c r="AG75" s="22">
        <f>AG53*0.25</f>
        <v>1576.5</v>
      </c>
      <c r="AH75" s="23"/>
      <c r="AI75" s="24"/>
    </row>
    <row r="76" spans="28:35" ht="15">
      <c r="AB76" s="20">
        <f t="shared" si="6"/>
        <v>0</v>
      </c>
      <c r="AC76" s="21"/>
      <c r="AD76" s="21" t="s">
        <v>759</v>
      </c>
      <c r="AE76" s="22">
        <f t="shared" si="7"/>
        <v>0</v>
      </c>
      <c r="AF76" s="23">
        <f>SUMIF($AC$184:$AC$276,"=C12a",$AF$184:$AF$276)</f>
        <v>0</v>
      </c>
      <c r="AG76" s="22">
        <f>AG54*0.25</f>
        <v>0</v>
      </c>
      <c r="AH76" s="22"/>
      <c r="AI76" s="22">
        <f>AI54*0.25</f>
        <v>0</v>
      </c>
    </row>
    <row r="77" spans="28:35" ht="15">
      <c r="AB77" s="20">
        <f t="shared" si="6"/>
        <v>20</v>
      </c>
      <c r="AC77" s="21"/>
      <c r="AD77" s="21" t="s">
        <v>38</v>
      </c>
      <c r="AE77" s="22">
        <f t="shared" si="7"/>
        <v>4448.25</v>
      </c>
      <c r="AF77" s="23">
        <f>SUMIF($AC$184:$AC$276,"=c12b",$AF$184:$AF$276)</f>
        <v>0</v>
      </c>
      <c r="AG77" s="22">
        <f>AG55*0.25</f>
        <v>3348.25</v>
      </c>
      <c r="AH77" s="22"/>
      <c r="AI77" s="24">
        <f>AI55*0.25</f>
        <v>1100</v>
      </c>
    </row>
    <row r="78" spans="28:35" ht="15">
      <c r="AB78" s="20">
        <f t="shared" si="6"/>
        <v>0</v>
      </c>
      <c r="AC78" s="21"/>
      <c r="AD78" s="21" t="s">
        <v>916</v>
      </c>
      <c r="AE78" s="22">
        <f t="shared" si="7"/>
        <v>0</v>
      </c>
      <c r="AF78" s="23">
        <f>SUMIF($AC$184:$AC$276,"=G12",$AF$184:$AF$276)</f>
        <v>0</v>
      </c>
      <c r="AG78" s="22">
        <f>AG56*0.25</f>
        <v>0</v>
      </c>
      <c r="AH78" s="23"/>
      <c r="AI78" s="24"/>
    </row>
    <row r="79" spans="28:35" ht="15">
      <c r="AB79" s="20">
        <f t="shared" si="6"/>
        <v>0</v>
      </c>
      <c r="AC79" s="21"/>
      <c r="AD79" s="21" t="s">
        <v>798</v>
      </c>
      <c r="AE79" s="22">
        <f t="shared" si="7"/>
        <v>0</v>
      </c>
      <c r="AF79" s="23">
        <f>SUMIF($AC$184:$AC$276,"=c21",$AF$184:$AF$276)</f>
        <v>0</v>
      </c>
      <c r="AG79" s="22">
        <f>AG57*0.25</f>
        <v>0</v>
      </c>
      <c r="AH79" s="23"/>
      <c r="AI79" s="24"/>
    </row>
    <row r="80" spans="28:35" ht="15">
      <c r="AB80" s="20"/>
      <c r="AC80" s="21"/>
      <c r="AD80" s="21"/>
      <c r="AE80" s="22"/>
      <c r="AF80" s="23"/>
      <c r="AG80" s="22"/>
      <c r="AH80" s="23"/>
      <c r="AI80" s="24"/>
    </row>
    <row r="81" spans="28:35" ht="15.75" thickBot="1">
      <c r="AB81" s="25">
        <f>SUM(AB72:AB79)</f>
        <v>413.9</v>
      </c>
      <c r="AC81" s="26"/>
      <c r="AD81" s="26" t="s">
        <v>933</v>
      </c>
      <c r="AE81" s="27">
        <f>SUM(AE72:AE79)</f>
        <v>44811.25</v>
      </c>
      <c r="AF81" s="28">
        <f>SUM(AF72:AF79)</f>
        <v>0</v>
      </c>
      <c r="AG81" s="27"/>
      <c r="AH81" s="27"/>
      <c r="AI8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T2">
      <selection activeCell="AG12" sqref="AG12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7.8515625" style="0" customWidth="1"/>
    <col min="34" max="34" width="6.7109375" style="0" customWidth="1"/>
    <col min="35" max="35" width="6.14062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2" customFormat="1" ht="15">
      <c r="A3" s="12">
        <v>7</v>
      </c>
      <c r="B3" s="12">
        <v>8321961078</v>
      </c>
      <c r="C3" s="12" t="s">
        <v>669</v>
      </c>
      <c r="D3" s="12">
        <v>70000474</v>
      </c>
      <c r="E3" s="12">
        <v>5</v>
      </c>
      <c r="F3" s="13" t="s">
        <v>25</v>
      </c>
      <c r="G3" s="12" t="s">
        <v>26</v>
      </c>
      <c r="H3" s="12" t="s">
        <v>27</v>
      </c>
      <c r="I3" s="12">
        <v>1</v>
      </c>
      <c r="K3" s="12" t="s">
        <v>28</v>
      </c>
      <c r="L3" s="12" t="s">
        <v>26</v>
      </c>
      <c r="M3" s="12" t="s">
        <v>26</v>
      </c>
      <c r="N3" s="12" t="s">
        <v>479</v>
      </c>
      <c r="O3" s="12">
        <v>7</v>
      </c>
      <c r="Q3" s="12" t="s">
        <v>28</v>
      </c>
      <c r="R3" s="12" t="s">
        <v>26</v>
      </c>
      <c r="S3" s="12" t="s">
        <v>670</v>
      </c>
      <c r="T3" s="4" t="s">
        <v>26</v>
      </c>
      <c r="U3" s="4" t="s">
        <v>479</v>
      </c>
      <c r="V3" s="4">
        <v>7</v>
      </c>
      <c r="W3" s="4"/>
      <c r="X3" s="4" t="s">
        <v>28</v>
      </c>
      <c r="Y3" s="4" t="s">
        <v>26</v>
      </c>
      <c r="Z3" s="4">
        <v>12938376</v>
      </c>
      <c r="AA3" s="4" t="s">
        <v>671</v>
      </c>
      <c r="AB3" s="4">
        <v>21</v>
      </c>
      <c r="AC3" s="4" t="s">
        <v>24</v>
      </c>
      <c r="AD3" s="6">
        <v>6312</v>
      </c>
      <c r="AE3" s="5">
        <f aca="true" t="shared" si="0" ref="AE3:AE8">AG3+AI3</f>
        <v>5049</v>
      </c>
      <c r="AF3" s="6">
        <v>6312</v>
      </c>
      <c r="AG3" s="5">
        <f aca="true" t="shared" si="1" ref="AG3:AG8">INT(AF3*0.8)</f>
        <v>5049</v>
      </c>
      <c r="AH3" s="6">
        <v>0</v>
      </c>
      <c r="AI3" s="5">
        <f aca="true" t="shared" si="2" ref="AI3:AI8">INT(AH3*0.8)</f>
        <v>0</v>
      </c>
      <c r="AJ3" s="2">
        <v>0</v>
      </c>
    </row>
    <row r="4" spans="1:36" s="12" customFormat="1" ht="15">
      <c r="A4" s="12">
        <v>7</v>
      </c>
      <c r="B4" s="12">
        <v>8321961078</v>
      </c>
      <c r="C4" s="12" t="s">
        <v>672</v>
      </c>
      <c r="D4" s="12">
        <v>70000474</v>
      </c>
      <c r="E4" s="12">
        <v>7</v>
      </c>
      <c r="F4" s="13" t="s">
        <v>25</v>
      </c>
      <c r="G4" s="12" t="s">
        <v>26</v>
      </c>
      <c r="H4" s="12" t="s">
        <v>27</v>
      </c>
      <c r="I4" s="12">
        <v>1</v>
      </c>
      <c r="K4" s="12" t="s">
        <v>28</v>
      </c>
      <c r="L4" s="12" t="s">
        <v>26</v>
      </c>
      <c r="M4" s="12" t="s">
        <v>26</v>
      </c>
      <c r="N4" s="12" t="s">
        <v>479</v>
      </c>
      <c r="O4" s="12">
        <v>7</v>
      </c>
      <c r="Q4" s="12" t="s">
        <v>28</v>
      </c>
      <c r="R4" s="12" t="s">
        <v>26</v>
      </c>
      <c r="S4" s="12" t="s">
        <v>673</v>
      </c>
      <c r="T4" s="4" t="s">
        <v>26</v>
      </c>
      <c r="U4" s="4" t="s">
        <v>479</v>
      </c>
      <c r="V4" s="4">
        <v>7</v>
      </c>
      <c r="W4" s="4"/>
      <c r="X4" s="4" t="s">
        <v>28</v>
      </c>
      <c r="Y4" s="4" t="s">
        <v>26</v>
      </c>
      <c r="Z4" s="4">
        <v>11248248</v>
      </c>
      <c r="AA4" s="4" t="s">
        <v>674</v>
      </c>
      <c r="AB4" s="4">
        <v>16</v>
      </c>
      <c r="AC4" s="4" t="s">
        <v>24</v>
      </c>
      <c r="AD4" s="6">
        <v>3764</v>
      </c>
      <c r="AE4" s="5">
        <f t="shared" si="0"/>
        <v>3011</v>
      </c>
      <c r="AF4" s="6">
        <v>3764</v>
      </c>
      <c r="AG4" s="5">
        <f t="shared" si="1"/>
        <v>3011</v>
      </c>
      <c r="AH4" s="6">
        <v>0</v>
      </c>
      <c r="AI4" s="5">
        <f t="shared" si="2"/>
        <v>0</v>
      </c>
      <c r="AJ4" s="2">
        <v>0</v>
      </c>
    </row>
    <row r="5" spans="1:36" s="12" customFormat="1" ht="15">
      <c r="A5" s="12">
        <v>7</v>
      </c>
      <c r="B5" s="12">
        <v>8321961078</v>
      </c>
      <c r="C5" s="12" t="s">
        <v>675</v>
      </c>
      <c r="D5" s="12">
        <v>70000474</v>
      </c>
      <c r="E5" s="12">
        <v>8</v>
      </c>
      <c r="F5" s="13" t="s">
        <v>25</v>
      </c>
      <c r="G5" s="12" t="s">
        <v>26</v>
      </c>
      <c r="H5" s="12" t="s">
        <v>27</v>
      </c>
      <c r="I5" s="12">
        <v>1</v>
      </c>
      <c r="K5" s="12" t="s">
        <v>28</v>
      </c>
      <c r="L5" s="12" t="s">
        <v>26</v>
      </c>
      <c r="M5" s="12" t="s">
        <v>26</v>
      </c>
      <c r="N5" s="12" t="s">
        <v>479</v>
      </c>
      <c r="O5" s="12">
        <v>7</v>
      </c>
      <c r="Q5" s="12" t="s">
        <v>28</v>
      </c>
      <c r="R5" s="12" t="s">
        <v>26</v>
      </c>
      <c r="S5" s="12" t="s">
        <v>676</v>
      </c>
      <c r="T5" s="4" t="s">
        <v>302</v>
      </c>
      <c r="U5" s="4" t="s">
        <v>302</v>
      </c>
      <c r="V5" s="4">
        <v>92</v>
      </c>
      <c r="W5" s="4"/>
      <c r="X5" s="4" t="s">
        <v>28</v>
      </c>
      <c r="Y5" s="4" t="s">
        <v>26</v>
      </c>
      <c r="Z5" s="4">
        <v>13881104</v>
      </c>
      <c r="AA5" s="4" t="s">
        <v>677</v>
      </c>
      <c r="AB5" s="4">
        <v>11</v>
      </c>
      <c r="AC5" s="4" t="s">
        <v>24</v>
      </c>
      <c r="AD5" s="6">
        <v>7337</v>
      </c>
      <c r="AE5" s="5">
        <f t="shared" si="0"/>
        <v>5869</v>
      </c>
      <c r="AF5" s="6">
        <v>7337</v>
      </c>
      <c r="AG5" s="5">
        <f t="shared" si="1"/>
        <v>5869</v>
      </c>
      <c r="AH5" s="6">
        <v>0</v>
      </c>
      <c r="AI5" s="5">
        <f t="shared" si="2"/>
        <v>0</v>
      </c>
      <c r="AJ5" s="2">
        <v>0</v>
      </c>
    </row>
    <row r="6" spans="1:36" s="12" customFormat="1" ht="15">
      <c r="A6" s="12">
        <v>7</v>
      </c>
      <c r="B6" s="12">
        <v>8321961078</v>
      </c>
      <c r="C6" s="12" t="s">
        <v>678</v>
      </c>
      <c r="D6" s="12">
        <v>70000474</v>
      </c>
      <c r="E6" s="12">
        <v>10</v>
      </c>
      <c r="F6" s="13" t="s">
        <v>25</v>
      </c>
      <c r="G6" s="12" t="s">
        <v>26</v>
      </c>
      <c r="H6" s="12" t="s">
        <v>27</v>
      </c>
      <c r="I6" s="12">
        <v>1</v>
      </c>
      <c r="K6" s="12" t="s">
        <v>28</v>
      </c>
      <c r="L6" s="12" t="s">
        <v>26</v>
      </c>
      <c r="M6" s="12" t="s">
        <v>26</v>
      </c>
      <c r="N6" s="12" t="s">
        <v>479</v>
      </c>
      <c r="O6" s="12">
        <v>7</v>
      </c>
      <c r="Q6" s="12" t="s">
        <v>28</v>
      </c>
      <c r="R6" s="12" t="s">
        <v>26</v>
      </c>
      <c r="S6" s="12" t="s">
        <v>679</v>
      </c>
      <c r="T6" s="4" t="s">
        <v>302</v>
      </c>
      <c r="U6" s="4" t="s">
        <v>302</v>
      </c>
      <c r="V6" s="4">
        <v>92</v>
      </c>
      <c r="W6" s="4"/>
      <c r="X6" s="4" t="s">
        <v>28</v>
      </c>
      <c r="Y6" s="4" t="s">
        <v>26</v>
      </c>
      <c r="Z6" s="4">
        <v>26836236</v>
      </c>
      <c r="AA6" s="4" t="s">
        <v>680</v>
      </c>
      <c r="AB6" s="4">
        <v>1</v>
      </c>
      <c r="AC6" s="4" t="s">
        <v>24</v>
      </c>
      <c r="AD6" s="6">
        <v>1154</v>
      </c>
      <c r="AE6" s="5">
        <f t="shared" si="0"/>
        <v>923</v>
      </c>
      <c r="AF6" s="6">
        <v>1154</v>
      </c>
      <c r="AG6" s="5">
        <f t="shared" si="1"/>
        <v>923</v>
      </c>
      <c r="AH6" s="6">
        <v>0</v>
      </c>
      <c r="AI6" s="5">
        <f t="shared" si="2"/>
        <v>0</v>
      </c>
      <c r="AJ6" s="2">
        <v>0</v>
      </c>
    </row>
    <row r="7" spans="1:36" s="12" customFormat="1" ht="15">
      <c r="A7" s="12">
        <v>7</v>
      </c>
      <c r="B7" s="12">
        <v>8321961078</v>
      </c>
      <c r="C7" s="12" t="s">
        <v>681</v>
      </c>
      <c r="D7" s="12">
        <v>70000474</v>
      </c>
      <c r="E7" s="12">
        <v>11</v>
      </c>
      <c r="F7" s="13" t="s">
        <v>25</v>
      </c>
      <c r="G7" s="12" t="s">
        <v>26</v>
      </c>
      <c r="H7" s="12" t="s">
        <v>27</v>
      </c>
      <c r="I7" s="12">
        <v>1</v>
      </c>
      <c r="K7" s="12" t="s">
        <v>28</v>
      </c>
      <c r="L7" s="12" t="s">
        <v>26</v>
      </c>
      <c r="M7" s="12" t="s">
        <v>26</v>
      </c>
      <c r="N7" s="12" t="s">
        <v>479</v>
      </c>
      <c r="O7" s="12">
        <v>7</v>
      </c>
      <c r="Q7" s="12" t="s">
        <v>28</v>
      </c>
      <c r="R7" s="12" t="s">
        <v>26</v>
      </c>
      <c r="S7" s="12" t="s">
        <v>679</v>
      </c>
      <c r="T7" s="4" t="s">
        <v>26</v>
      </c>
      <c r="U7" s="4" t="s">
        <v>408</v>
      </c>
      <c r="V7" s="4">
        <v>3</v>
      </c>
      <c r="W7" s="4"/>
      <c r="X7" s="4" t="s">
        <v>28</v>
      </c>
      <c r="Y7" s="4" t="s">
        <v>26</v>
      </c>
      <c r="Z7" s="4">
        <v>83714525</v>
      </c>
      <c r="AA7" s="4" t="s">
        <v>682</v>
      </c>
      <c r="AB7" s="4">
        <v>2</v>
      </c>
      <c r="AC7" s="4" t="s">
        <v>24</v>
      </c>
      <c r="AD7" s="6">
        <v>584</v>
      </c>
      <c r="AE7" s="5">
        <f t="shared" si="0"/>
        <v>467</v>
      </c>
      <c r="AF7" s="6">
        <v>584</v>
      </c>
      <c r="AG7" s="5">
        <f t="shared" si="1"/>
        <v>467</v>
      </c>
      <c r="AH7" s="6">
        <v>0</v>
      </c>
      <c r="AI7" s="5">
        <f t="shared" si="2"/>
        <v>0</v>
      </c>
      <c r="AJ7" s="2">
        <v>0</v>
      </c>
    </row>
    <row r="8" spans="1:36" s="12" customFormat="1" ht="15">
      <c r="A8" s="12">
        <v>7</v>
      </c>
      <c r="B8" s="12">
        <v>8321961078</v>
      </c>
      <c r="C8" s="12" t="s">
        <v>683</v>
      </c>
      <c r="D8" s="12">
        <v>70000474</v>
      </c>
      <c r="E8" s="12">
        <v>12</v>
      </c>
      <c r="F8" s="13" t="s">
        <v>25</v>
      </c>
      <c r="G8" s="12" t="s">
        <v>26</v>
      </c>
      <c r="H8" s="12" t="s">
        <v>27</v>
      </c>
      <c r="I8" s="12">
        <v>1</v>
      </c>
      <c r="K8" s="12" t="s">
        <v>28</v>
      </c>
      <c r="L8" s="12" t="s">
        <v>26</v>
      </c>
      <c r="M8" s="12" t="s">
        <v>26</v>
      </c>
      <c r="N8" s="12" t="s">
        <v>479</v>
      </c>
      <c r="O8" s="12">
        <v>7</v>
      </c>
      <c r="Q8" s="12" t="s">
        <v>28</v>
      </c>
      <c r="R8" s="12" t="s">
        <v>26</v>
      </c>
      <c r="S8" s="12" t="s">
        <v>679</v>
      </c>
      <c r="T8" s="4" t="s">
        <v>26</v>
      </c>
      <c r="U8" s="4" t="s">
        <v>408</v>
      </c>
      <c r="V8" s="4">
        <v>3</v>
      </c>
      <c r="W8" s="4"/>
      <c r="X8" s="4" t="s">
        <v>28</v>
      </c>
      <c r="Y8" s="4" t="s">
        <v>26</v>
      </c>
      <c r="Z8" s="4">
        <v>29497509</v>
      </c>
      <c r="AA8" s="4" t="s">
        <v>684</v>
      </c>
      <c r="AB8" s="4">
        <v>5</v>
      </c>
      <c r="AC8" s="4" t="s">
        <v>24</v>
      </c>
      <c r="AD8" s="6">
        <v>2276</v>
      </c>
      <c r="AE8" s="5">
        <f t="shared" si="0"/>
        <v>1820</v>
      </c>
      <c r="AF8" s="6">
        <v>2276</v>
      </c>
      <c r="AG8" s="5">
        <f t="shared" si="1"/>
        <v>1820</v>
      </c>
      <c r="AH8" s="6">
        <v>0</v>
      </c>
      <c r="AI8" s="5">
        <f t="shared" si="2"/>
        <v>0</v>
      </c>
      <c r="AJ8" s="2">
        <v>0</v>
      </c>
    </row>
    <row r="10" ht="15.75" thickBot="1"/>
    <row r="11" spans="28:35" ht="15">
      <c r="AB11" s="14" t="s">
        <v>943</v>
      </c>
      <c r="AC11" s="15"/>
      <c r="AD11" s="16" t="s">
        <v>944</v>
      </c>
      <c r="AE11" s="17" t="s">
        <v>945</v>
      </c>
      <c r="AF11" s="18"/>
      <c r="AG11" s="17" t="s">
        <v>946</v>
      </c>
      <c r="AH11" s="18"/>
      <c r="AI11" s="19" t="s">
        <v>947</v>
      </c>
    </row>
    <row r="12" spans="28:35" ht="15">
      <c r="AB12" s="20">
        <f>SUMIF($AC$3:$AC$157,"=c11",$AB$3:$AB$157)</f>
        <v>56</v>
      </c>
      <c r="AC12" s="21"/>
      <c r="AD12" s="21" t="s">
        <v>24</v>
      </c>
      <c r="AE12" s="22">
        <f>AG12+AI12</f>
        <v>17139</v>
      </c>
      <c r="AF12" s="23">
        <f>SUMIF($AC$184:$AC$276,"=c11",$AF$184:$AF$276)</f>
        <v>0</v>
      </c>
      <c r="AG12" s="22">
        <f>SUMIF($AC$3:$AC$157,"=c11",$AG$3:$AG$157)</f>
        <v>17139</v>
      </c>
      <c r="AH12" s="23"/>
      <c r="AI12" s="24"/>
    </row>
    <row r="13" spans="28:35" ht="15">
      <c r="AB13" s="20">
        <f>SUMIF($AC$3:$AC$157,"=c11o",$AB$3:$AB$157)</f>
        <v>0</v>
      </c>
      <c r="AC13" s="21"/>
      <c r="AD13" s="21" t="s">
        <v>33</v>
      </c>
      <c r="AE13" s="22">
        <f aca="true" t="shared" si="3" ref="AE13:AE19">AG13+AI13</f>
        <v>0</v>
      </c>
      <c r="AF13" s="23">
        <f>SUMIF($AC$184:$AC$276,"=c11o",$AF$184:$AF$276)</f>
        <v>0</v>
      </c>
      <c r="AG13" s="22">
        <f>SUMIF($AC$3:$AC$157,"=c11o",$AG$3:$AG$157)</f>
        <v>0</v>
      </c>
      <c r="AH13" s="23"/>
      <c r="AI13" s="24"/>
    </row>
    <row r="14" spans="28:35" ht="15">
      <c r="AB14" s="20">
        <f>SUMIF($AC$3:$AC$157,"=g11",$AB$3:$AB$157)</f>
        <v>0</v>
      </c>
      <c r="AC14" s="21"/>
      <c r="AD14" s="21" t="s">
        <v>905</v>
      </c>
      <c r="AE14" s="22">
        <f t="shared" si="3"/>
        <v>0</v>
      </c>
      <c r="AF14" s="23">
        <f>SUMIF($AC$184:$AC$276,"=G11",$AF$184:$AF$276)</f>
        <v>0</v>
      </c>
      <c r="AG14" s="22">
        <f>SUMIF($AC$3:$AC$157,"=g11",$AG$3:$AG$157)</f>
        <v>0</v>
      </c>
      <c r="AH14" s="23"/>
      <c r="AI14" s="24"/>
    </row>
    <row r="15" spans="28:35" ht="15">
      <c r="AB15" s="20">
        <f>SUMIF($AC$3:$AC$157,"=r",$AB$3:$AB$157)</f>
        <v>0</v>
      </c>
      <c r="AC15" s="21"/>
      <c r="AD15" s="21" t="s">
        <v>786</v>
      </c>
      <c r="AE15" s="22">
        <f t="shared" si="3"/>
        <v>0</v>
      </c>
      <c r="AF15" s="23">
        <f>SUMIF($AC$184:$AC$276,"=R",$AF$184:$AF$276)</f>
        <v>0</v>
      </c>
      <c r="AG15" s="22">
        <f>SUMIF($AC$3:$AC$157,"=r",$AG$3:$AG$157)</f>
        <v>0</v>
      </c>
      <c r="AH15" s="23"/>
      <c r="AI15" s="24"/>
    </row>
    <row r="16" spans="28:35" ht="15">
      <c r="AB16" s="20">
        <f>SUMIF($AC$3:$AC$157,"=c12a",$AB$3:$AB$157)</f>
        <v>0</v>
      </c>
      <c r="AC16" s="21"/>
      <c r="AD16" s="21" t="s">
        <v>759</v>
      </c>
      <c r="AE16" s="22">
        <f t="shared" si="3"/>
        <v>0</v>
      </c>
      <c r="AF16" s="23">
        <f>SUMIF($AC$184:$AC$276,"=C12a",$AF$184:$AF$276)</f>
        <v>0</v>
      </c>
      <c r="AG16" s="22">
        <f>SUMIF($AC$3:$AC$157,"=C12a",$AG$3:$AG$157)</f>
        <v>0</v>
      </c>
      <c r="AH16" s="23">
        <f>SUMIF($AC$184:$AC$276,"=C12a",$AH$184:$AH$276)</f>
        <v>0</v>
      </c>
      <c r="AI16" s="24">
        <f>SUMIF($AC$3:$AC$157,"=C12a",$AI$3:$AI$157)</f>
        <v>0</v>
      </c>
    </row>
    <row r="17" spans="28:35" ht="15">
      <c r="AB17" s="20">
        <f>SUMIF($AC$3:$AC$157,"=c12b",$AB$3:$AB$157)</f>
        <v>0</v>
      </c>
      <c r="AC17" s="21"/>
      <c r="AD17" s="21" t="s">
        <v>38</v>
      </c>
      <c r="AE17" s="22">
        <f t="shared" si="3"/>
        <v>0</v>
      </c>
      <c r="AF17" s="23">
        <f>SUMIF($AC$184:$AC$276,"=c12b",$AF$184:$AF$276)</f>
        <v>0</v>
      </c>
      <c r="AG17" s="22">
        <f>SUMIF($AC$3:$AC$157,"=C12b",$AG$3:$AG$157)</f>
        <v>0</v>
      </c>
      <c r="AH17" s="23">
        <f>SUMIF($AC$184:$AC$276,"=c12b",$AH$184:$AH$276)</f>
        <v>0</v>
      </c>
      <c r="AI17" s="24">
        <f>SUMIF($AC$3:$AC$157,"=C12b",$AI$3:$AI$157)</f>
        <v>0</v>
      </c>
    </row>
    <row r="18" spans="28:35" ht="15">
      <c r="AB18" s="20">
        <f>SUMIF($AC$3:$AC$157,"=g12",$AB$3:$AB$157)</f>
        <v>0</v>
      </c>
      <c r="AC18" s="21"/>
      <c r="AD18" s="21" t="s">
        <v>916</v>
      </c>
      <c r="AE18" s="22">
        <f t="shared" si="3"/>
        <v>0</v>
      </c>
      <c r="AF18" s="23">
        <f>SUMIF($AC$184:$AC$276,"=G12",$AF$184:$AF$276)</f>
        <v>0</v>
      </c>
      <c r="AG18" s="22">
        <f>SUMIF($AC$3:$AC$157,"=g12",$AG$3:$AG$157)</f>
        <v>0</v>
      </c>
      <c r="AH18" s="23"/>
      <c r="AI18" s="24"/>
    </row>
    <row r="19" spans="28:35" ht="15">
      <c r="AB19" s="20">
        <f>SUMIF($AC$3:$AC$157,"=c21",$AB$3:$AB$157)</f>
        <v>0</v>
      </c>
      <c r="AC19" s="21"/>
      <c r="AD19" s="21" t="s">
        <v>798</v>
      </c>
      <c r="AE19" s="22">
        <f t="shared" si="3"/>
        <v>0</v>
      </c>
      <c r="AF19" s="23">
        <f>SUMIF($AC$184:$AC$276,"=c21",$AF$184:$AF$276)</f>
        <v>0</v>
      </c>
      <c r="AG19" s="22">
        <f>SUMIF($AC$3:$AC$157,"=c21",$AG$3:$AG$157)</f>
        <v>0</v>
      </c>
      <c r="AH19" s="23"/>
      <c r="AI19" s="24"/>
    </row>
    <row r="20" spans="28:35" ht="15">
      <c r="AB20" s="20"/>
      <c r="AC20" s="21"/>
      <c r="AD20" s="21"/>
      <c r="AE20" s="22"/>
      <c r="AF20" s="23"/>
      <c r="AG20" s="22"/>
      <c r="AH20" s="23"/>
      <c r="AI20" s="24"/>
    </row>
    <row r="21" spans="28:35" ht="15.75" thickBot="1">
      <c r="AB21" s="25">
        <f>SUM(AB12:AB19)</f>
        <v>56</v>
      </c>
      <c r="AC21" s="26"/>
      <c r="AD21" s="26" t="s">
        <v>933</v>
      </c>
      <c r="AE21" s="27">
        <f>SUM(AE12:AE19)</f>
        <v>17139</v>
      </c>
      <c r="AF21" s="28">
        <f>SUM(AF12:AF19)</f>
        <v>0</v>
      </c>
      <c r="AG21" s="27"/>
      <c r="AH21" s="27"/>
      <c r="AI21" s="29"/>
    </row>
    <row r="22" spans="28:35" ht="15">
      <c r="AB22" s="33">
        <v>2019</v>
      </c>
      <c r="AC22" s="30"/>
      <c r="AD22" s="30"/>
      <c r="AE22" s="30"/>
      <c r="AF22" s="30"/>
      <c r="AG22" s="30"/>
      <c r="AH22" s="30"/>
      <c r="AI22" s="31"/>
    </row>
    <row r="23" spans="28:35" ht="15">
      <c r="AB23" s="20">
        <f>SUMIF($AC$3:$AC$157,"=c11",$AB$3:$AB$157)</f>
        <v>56</v>
      </c>
      <c r="AC23" s="21"/>
      <c r="AD23" s="21" t="s">
        <v>24</v>
      </c>
      <c r="AE23" s="22">
        <f>AG23+AI23</f>
        <v>12854.25</v>
      </c>
      <c r="AF23" s="23">
        <f>SUMIF($AC$184:$AC$276,"=c11",$AF$184:$AF$276)</f>
        <v>0</v>
      </c>
      <c r="AG23" s="22">
        <f>AG12*0.75</f>
        <v>12854.25</v>
      </c>
      <c r="AH23" s="23"/>
      <c r="AI23" s="24"/>
    </row>
    <row r="24" spans="28:35" ht="15">
      <c r="AB24" s="20">
        <f>SUMIF($AC$3:$AC$157,"=c11o",$AB$3:$AB$157)</f>
        <v>0</v>
      </c>
      <c r="AC24" s="21"/>
      <c r="AD24" s="21" t="s">
        <v>33</v>
      </c>
      <c r="AE24" s="22">
        <f aca="true" t="shared" si="4" ref="AE24:AE30">AG24+AI24</f>
        <v>0</v>
      </c>
      <c r="AF24" s="23">
        <f>SUMIF($AC$184:$AC$276,"=c11o",$AF$184:$AF$276)</f>
        <v>0</v>
      </c>
      <c r="AG24" s="22">
        <f aca="true" t="shared" si="5" ref="AG24:AI30">AG13*0.75</f>
        <v>0</v>
      </c>
      <c r="AH24" s="23"/>
      <c r="AI24" s="24"/>
    </row>
    <row r="25" spans="28:35" ht="15">
      <c r="AB25" s="20">
        <f>SUMIF($AC$3:$AC$157,"=g11",$AB$3:$AB$157)</f>
        <v>0</v>
      </c>
      <c r="AC25" s="21"/>
      <c r="AD25" s="21" t="s">
        <v>905</v>
      </c>
      <c r="AE25" s="22">
        <f t="shared" si="4"/>
        <v>0</v>
      </c>
      <c r="AF25" s="23">
        <f>SUMIF($AC$184:$AC$276,"=G11",$AF$184:$AF$276)</f>
        <v>0</v>
      </c>
      <c r="AG25" s="22">
        <f t="shared" si="5"/>
        <v>0</v>
      </c>
      <c r="AH25" s="23"/>
      <c r="AI25" s="24"/>
    </row>
    <row r="26" spans="28:35" ht="15">
      <c r="AB26" s="20">
        <f>SUMIF($AC$3:$AC$157,"=r",$AB$3:$AB$157)</f>
        <v>0</v>
      </c>
      <c r="AC26" s="21"/>
      <c r="AD26" s="21" t="s">
        <v>786</v>
      </c>
      <c r="AE26" s="22">
        <f t="shared" si="4"/>
        <v>0</v>
      </c>
      <c r="AF26" s="23">
        <f>SUMIF($AC$184:$AC$276,"=R",$AF$184:$AF$276)</f>
        <v>0</v>
      </c>
      <c r="AG26" s="22">
        <f t="shared" si="5"/>
        <v>0</v>
      </c>
      <c r="AH26" s="23"/>
      <c r="AI26" s="24"/>
    </row>
    <row r="27" spans="28:35" ht="15">
      <c r="AB27" s="20">
        <f>SUMIF($AC$3:$AC$157,"=c12a",$AB$3:$AB$157)</f>
        <v>0</v>
      </c>
      <c r="AC27" s="21"/>
      <c r="AD27" s="21" t="s">
        <v>759</v>
      </c>
      <c r="AE27" s="22">
        <f t="shared" si="4"/>
        <v>0</v>
      </c>
      <c r="AF27" s="23">
        <f>SUMIF($AC$184:$AC$276,"=C12a",$AF$184:$AF$276)</f>
        <v>0</v>
      </c>
      <c r="AG27" s="22">
        <f t="shared" si="5"/>
        <v>0</v>
      </c>
      <c r="AH27" s="22"/>
      <c r="AI27" s="24">
        <f t="shared" si="5"/>
        <v>0</v>
      </c>
    </row>
    <row r="28" spans="28:35" ht="15">
      <c r="AB28" s="20">
        <f>SUMIF($AC$3:$AC$157,"=c12b",$AB$3:$AB$157)</f>
        <v>0</v>
      </c>
      <c r="AC28" s="21"/>
      <c r="AD28" s="21" t="s">
        <v>38</v>
      </c>
      <c r="AE28" s="22">
        <f t="shared" si="4"/>
        <v>0</v>
      </c>
      <c r="AF28" s="23">
        <f>SUMIF($AC$184:$AC$276,"=c12b",$AF$184:$AF$276)</f>
        <v>0</v>
      </c>
      <c r="AG28" s="22">
        <f t="shared" si="5"/>
        <v>0</v>
      </c>
      <c r="AH28" s="22"/>
      <c r="AI28" s="24">
        <f t="shared" si="5"/>
        <v>0</v>
      </c>
    </row>
    <row r="29" spans="28:35" ht="15">
      <c r="AB29" s="20">
        <f>SUMIF($AC$3:$AC$157,"=g12",$AB$3:$AB$157)</f>
        <v>0</v>
      </c>
      <c r="AC29" s="21"/>
      <c r="AD29" s="21" t="s">
        <v>916</v>
      </c>
      <c r="AE29" s="22">
        <f t="shared" si="4"/>
        <v>0</v>
      </c>
      <c r="AF29" s="23">
        <f>SUMIF($AC$184:$AC$276,"=G12",$AF$184:$AF$276)</f>
        <v>0</v>
      </c>
      <c r="AG29" s="22">
        <f t="shared" si="5"/>
        <v>0</v>
      </c>
      <c r="AH29" s="23"/>
      <c r="AI29" s="24"/>
    </row>
    <row r="30" spans="28:35" ht="15">
      <c r="AB30" s="20">
        <f>SUMIF($AC$3:$AC$157,"=c21",$AB$3:$AB$157)</f>
        <v>0</v>
      </c>
      <c r="AC30" s="21"/>
      <c r="AD30" s="21" t="s">
        <v>798</v>
      </c>
      <c r="AE30" s="22">
        <f t="shared" si="4"/>
        <v>0</v>
      </c>
      <c r="AF30" s="23">
        <f>SUMIF($AC$184:$AC$276,"=c21",$AF$184:$AF$276)</f>
        <v>0</v>
      </c>
      <c r="AG30" s="22">
        <f t="shared" si="5"/>
        <v>0</v>
      </c>
      <c r="AH30" s="23"/>
      <c r="AI30" s="24"/>
    </row>
    <row r="31" spans="28:35" ht="15">
      <c r="AB31" s="20"/>
      <c r="AC31" s="21"/>
      <c r="AD31" s="21"/>
      <c r="AE31" s="22"/>
      <c r="AF31" s="23"/>
      <c r="AG31" s="22"/>
      <c r="AH31" s="23"/>
      <c r="AI31" s="24"/>
    </row>
    <row r="32" spans="28:35" ht="15.75" thickBot="1">
      <c r="AB32" s="25">
        <f>SUM(AB23:AB30)</f>
        <v>56</v>
      </c>
      <c r="AC32" s="26"/>
      <c r="AD32" s="26" t="s">
        <v>933</v>
      </c>
      <c r="AE32" s="27">
        <f>SUM(AE23:AE30)</f>
        <v>12854.25</v>
      </c>
      <c r="AF32" s="28">
        <f>SUM(AF23:AF30)</f>
        <v>0</v>
      </c>
      <c r="AG32" s="27"/>
      <c r="AH32" s="27"/>
      <c r="AI32" s="29"/>
    </row>
    <row r="33" spans="28:35" ht="15">
      <c r="AB33" s="33">
        <v>2020</v>
      </c>
      <c r="AC33" s="30"/>
      <c r="AD33" s="30"/>
      <c r="AE33" s="30"/>
      <c r="AF33" s="30"/>
      <c r="AG33" s="30"/>
      <c r="AH33" s="30"/>
      <c r="AI33" s="31"/>
    </row>
    <row r="34" spans="28:35" ht="15">
      <c r="AB34" s="20">
        <f>SUMIF($AC$3:$AC$157,"=c11",$AB$3:$AB$157)</f>
        <v>56</v>
      </c>
      <c r="AC34" s="21"/>
      <c r="AD34" s="21" t="s">
        <v>24</v>
      </c>
      <c r="AE34" s="22">
        <f>AG34+AI34</f>
        <v>4284.75</v>
      </c>
      <c r="AF34" s="23">
        <f>SUMIF($AC$184:$AC$276,"=c11",$AF$184:$AF$276)</f>
        <v>0</v>
      </c>
      <c r="AG34" s="22">
        <f>AG12*0.25</f>
        <v>4284.75</v>
      </c>
      <c r="AH34" s="23"/>
      <c r="AI34" s="24"/>
    </row>
    <row r="35" spans="28:35" ht="15">
      <c r="AB35" s="20">
        <f>SUMIF($AC$3:$AC$157,"=c11o",$AB$3:$AB$157)</f>
        <v>0</v>
      </c>
      <c r="AC35" s="21"/>
      <c r="AD35" s="21" t="s">
        <v>33</v>
      </c>
      <c r="AE35" s="22">
        <f aca="true" t="shared" si="6" ref="AE35:AE41">AG35+AI35</f>
        <v>0</v>
      </c>
      <c r="AF35" s="23">
        <f>SUMIF($AC$184:$AC$276,"=c11o",$AF$184:$AF$276)</f>
        <v>0</v>
      </c>
      <c r="AG35" s="22">
        <f aca="true" t="shared" si="7" ref="AG35:AG41">AG13*0.25</f>
        <v>0</v>
      </c>
      <c r="AH35" s="23"/>
      <c r="AI35" s="24"/>
    </row>
    <row r="36" spans="28:35" ht="15">
      <c r="AB36" s="20">
        <f>SUMIF($AC$3:$AC$157,"=g11",$AB$3:$AB$157)</f>
        <v>0</v>
      </c>
      <c r="AC36" s="21"/>
      <c r="AD36" s="21" t="s">
        <v>905</v>
      </c>
      <c r="AE36" s="22">
        <f t="shared" si="6"/>
        <v>0</v>
      </c>
      <c r="AF36" s="23">
        <f>SUMIF($AC$184:$AC$276,"=G11",$AF$184:$AF$276)</f>
        <v>0</v>
      </c>
      <c r="AG36" s="22">
        <f t="shared" si="7"/>
        <v>0</v>
      </c>
      <c r="AH36" s="23"/>
      <c r="AI36" s="24"/>
    </row>
    <row r="37" spans="28:35" ht="15">
      <c r="AB37" s="20">
        <f>SUMIF($AC$3:$AC$157,"=r",$AB$3:$AB$157)</f>
        <v>0</v>
      </c>
      <c r="AC37" s="21"/>
      <c r="AD37" s="21" t="s">
        <v>786</v>
      </c>
      <c r="AE37" s="22">
        <f t="shared" si="6"/>
        <v>0</v>
      </c>
      <c r="AF37" s="23">
        <f>SUMIF($AC$184:$AC$276,"=R",$AF$184:$AF$276)</f>
        <v>0</v>
      </c>
      <c r="AG37" s="22">
        <f t="shared" si="7"/>
        <v>0</v>
      </c>
      <c r="AH37" s="23"/>
      <c r="AI37" s="24"/>
    </row>
    <row r="38" spans="28:35" ht="15">
      <c r="AB38" s="20">
        <f>SUMIF($AC$3:$AC$157,"=c12a",$AB$3:$AB$157)</f>
        <v>0</v>
      </c>
      <c r="AC38" s="21"/>
      <c r="AD38" s="21" t="s">
        <v>759</v>
      </c>
      <c r="AE38" s="22">
        <f t="shared" si="6"/>
        <v>0</v>
      </c>
      <c r="AF38" s="23">
        <f>SUMIF($AC$184:$AC$276,"=C12a",$AF$184:$AF$276)</f>
        <v>0</v>
      </c>
      <c r="AG38" s="22">
        <f t="shared" si="7"/>
        <v>0</v>
      </c>
      <c r="AH38" s="23">
        <f>SUMIF($AC$184:$AC$276,"=C12a",$AH$184:$AH$276)</f>
        <v>0</v>
      </c>
      <c r="AI38" s="24">
        <f>SUMIF($AC$3:$AC$157,"=C12a",$AI$3:$AI$157)</f>
        <v>0</v>
      </c>
    </row>
    <row r="39" spans="28:35" ht="15">
      <c r="AB39" s="20">
        <f>SUMIF($AC$3:$AC$157,"=c12b",$AB$3:$AB$157)</f>
        <v>0</v>
      </c>
      <c r="AC39" s="21"/>
      <c r="AD39" s="21" t="s">
        <v>38</v>
      </c>
      <c r="AE39" s="22">
        <f t="shared" si="6"/>
        <v>0</v>
      </c>
      <c r="AF39" s="23">
        <f>SUMIF($AC$184:$AC$276,"=c12b",$AF$184:$AF$276)</f>
        <v>0</v>
      </c>
      <c r="AG39" s="22">
        <f t="shared" si="7"/>
        <v>0</v>
      </c>
      <c r="AH39" s="23">
        <f>SUMIF($AC$184:$AC$276,"=c12b",$AH$184:$AH$276)</f>
        <v>0</v>
      </c>
      <c r="AI39" s="24">
        <f>SUMIF($AC$3:$AC$157,"=C12b",$AI$3:$AI$157)</f>
        <v>0</v>
      </c>
    </row>
    <row r="40" spans="28:35" ht="15">
      <c r="AB40" s="20">
        <f>SUMIF($AC$3:$AC$157,"=g12",$AB$3:$AB$157)</f>
        <v>0</v>
      </c>
      <c r="AC40" s="21"/>
      <c r="AD40" s="21" t="s">
        <v>916</v>
      </c>
      <c r="AE40" s="22">
        <f t="shared" si="6"/>
        <v>0</v>
      </c>
      <c r="AF40" s="23">
        <f>SUMIF($AC$184:$AC$276,"=G12",$AF$184:$AF$276)</f>
        <v>0</v>
      </c>
      <c r="AG40" s="22">
        <f t="shared" si="7"/>
        <v>0</v>
      </c>
      <c r="AH40" s="23"/>
      <c r="AI40" s="24"/>
    </row>
    <row r="41" spans="28:35" ht="15">
      <c r="AB41" s="20">
        <f>SUMIF($AC$3:$AC$157,"=c21",$AB$3:$AB$157)</f>
        <v>0</v>
      </c>
      <c r="AC41" s="21"/>
      <c r="AD41" s="21" t="s">
        <v>798</v>
      </c>
      <c r="AE41" s="22">
        <f t="shared" si="6"/>
        <v>0</v>
      </c>
      <c r="AF41" s="23">
        <f>SUMIF($AC$184:$AC$276,"=c21",$AF$184:$AF$276)</f>
        <v>0</v>
      </c>
      <c r="AG41" s="22">
        <f t="shared" si="7"/>
        <v>0</v>
      </c>
      <c r="AH41" s="23"/>
      <c r="AI41" s="24"/>
    </row>
    <row r="42" spans="28:35" ht="15">
      <c r="AB42" s="20"/>
      <c r="AC42" s="21"/>
      <c r="AD42" s="21"/>
      <c r="AE42" s="22"/>
      <c r="AF42" s="23"/>
      <c r="AG42" s="22"/>
      <c r="AH42" s="23"/>
      <c r="AI42" s="24"/>
    </row>
    <row r="43" spans="28:35" ht="15.75" thickBot="1">
      <c r="AB43" s="25">
        <f>SUM(AB34:AB41)</f>
        <v>56</v>
      </c>
      <c r="AC43" s="26"/>
      <c r="AD43" s="26" t="s">
        <v>933</v>
      </c>
      <c r="AE43" s="27">
        <f>SUM(AE34:AE41)</f>
        <v>4284.75</v>
      </c>
      <c r="AF43" s="28">
        <f>SUM(AF34:AF41)</f>
        <v>0</v>
      </c>
      <c r="AG43" s="27"/>
      <c r="AH43" s="27"/>
      <c r="AI43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91"/>
  <sheetViews>
    <sheetView zoomScalePageLayoutView="0" workbookViewId="0" topLeftCell="T550">
      <selection activeCell="AG582" sqref="AG582"/>
    </sheetView>
  </sheetViews>
  <sheetFormatPr defaultColWidth="9.140625" defaultRowHeight="15"/>
  <cols>
    <col min="1" max="1" width="9.140625" style="12" customWidth="1"/>
    <col min="2" max="2" width="12.421875" style="12" customWidth="1"/>
    <col min="3" max="3" width="12.7109375" style="12" bestFit="1" customWidth="1"/>
    <col min="4" max="4" width="12.7109375" style="12" customWidth="1"/>
    <col min="5" max="5" width="9.140625" style="12" customWidth="1"/>
    <col min="6" max="6" width="34.57421875" style="12" customWidth="1"/>
    <col min="7" max="7" width="12.421875" style="12" customWidth="1"/>
    <col min="8" max="8" width="27.140625" style="12" customWidth="1"/>
    <col min="9" max="12" width="9.140625" style="12" customWidth="1"/>
    <col min="13" max="13" width="6.7109375" style="12" customWidth="1"/>
    <col min="14" max="14" width="2.8515625" style="12" customWidth="1"/>
    <col min="15" max="15" width="2.00390625" style="12" customWidth="1"/>
    <col min="16" max="16" width="1.8515625" style="12" customWidth="1"/>
    <col min="17" max="17" width="0" style="12" hidden="1" customWidth="1"/>
    <col min="18" max="18" width="3.00390625" style="12" customWidth="1"/>
    <col min="19" max="19" width="52.28125" style="12" customWidth="1"/>
    <col min="20" max="20" width="16.28125" style="12" customWidth="1"/>
    <col min="21" max="21" width="21.57421875" style="12" customWidth="1"/>
    <col min="22" max="22" width="9.140625" style="12" customWidth="1"/>
    <col min="23" max="23" width="6.140625" style="12" customWidth="1"/>
    <col min="24" max="25" width="9.140625" style="12" customWidth="1"/>
    <col min="26" max="26" width="9.7109375" style="12" customWidth="1"/>
    <col min="27" max="27" width="17.57421875" style="12" customWidth="1"/>
    <col min="28" max="28" width="7.421875" style="12" customWidth="1"/>
    <col min="29" max="29" width="10.8515625" style="12" customWidth="1"/>
    <col min="30" max="30" width="7.00390625" style="12" customWidth="1"/>
    <col min="31" max="31" width="8.8515625" style="12" customWidth="1"/>
    <col min="32" max="32" width="6.7109375" style="12" customWidth="1"/>
    <col min="33" max="33" width="8.421875" style="12" customWidth="1"/>
    <col min="34" max="34" width="6.7109375" style="12" customWidth="1"/>
    <col min="35" max="35" width="6.140625" style="12" customWidth="1"/>
    <col min="36" max="36" width="11.7109375" style="12" customWidth="1"/>
    <col min="37" max="16384" width="9.140625" style="12" customWidth="1"/>
  </cols>
  <sheetData>
    <row r="1" spans="1:36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" customFormat="1" ht="15">
      <c r="A3" s="1">
        <v>7</v>
      </c>
      <c r="B3" s="1">
        <v>8321961078</v>
      </c>
      <c r="C3" s="1" t="s">
        <v>685</v>
      </c>
      <c r="D3" s="1">
        <v>70000519</v>
      </c>
      <c r="E3" s="1">
        <v>1</v>
      </c>
      <c r="F3" s="11" t="s">
        <v>25</v>
      </c>
      <c r="G3" s="1" t="s">
        <v>26</v>
      </c>
      <c r="H3" s="1" t="s">
        <v>27</v>
      </c>
      <c r="I3" s="1">
        <v>1</v>
      </c>
      <c r="K3" s="1" t="s">
        <v>28</v>
      </c>
      <c r="L3" s="1" t="s">
        <v>26</v>
      </c>
      <c r="M3" s="1" t="s">
        <v>309</v>
      </c>
      <c r="N3" s="1" t="s">
        <v>309</v>
      </c>
      <c r="O3" s="1" t="s">
        <v>686</v>
      </c>
      <c r="Q3" s="1" t="s">
        <v>28</v>
      </c>
      <c r="R3" s="1" t="s">
        <v>26</v>
      </c>
      <c r="S3" s="1" t="s">
        <v>687</v>
      </c>
      <c r="T3" s="7" t="s">
        <v>309</v>
      </c>
      <c r="U3" s="7" t="s">
        <v>309</v>
      </c>
      <c r="V3" s="7">
        <v>1</v>
      </c>
      <c r="W3" s="7"/>
      <c r="X3" s="7" t="s">
        <v>28</v>
      </c>
      <c r="Y3" s="7" t="s">
        <v>26</v>
      </c>
      <c r="Z3" s="7">
        <v>80362079</v>
      </c>
      <c r="AA3" s="7" t="s">
        <v>688</v>
      </c>
      <c r="AB3" s="7">
        <v>3</v>
      </c>
      <c r="AC3" s="7" t="s">
        <v>24</v>
      </c>
      <c r="AD3" s="9">
        <v>442</v>
      </c>
      <c r="AE3" s="8">
        <f>AG3+AI3</f>
        <v>353</v>
      </c>
      <c r="AF3" s="9">
        <v>442</v>
      </c>
      <c r="AG3" s="8">
        <f>INT(AF3*0.8)</f>
        <v>353</v>
      </c>
      <c r="AH3" s="9">
        <v>0</v>
      </c>
      <c r="AI3" s="8">
        <f>INT(AH3*0.8)</f>
        <v>0</v>
      </c>
      <c r="AJ3" s="3">
        <v>0</v>
      </c>
    </row>
    <row r="4" spans="1:36" s="1" customFormat="1" ht="15">
      <c r="A4" s="1">
        <v>7</v>
      </c>
      <c r="B4" s="1">
        <v>8321961078</v>
      </c>
      <c r="C4" s="1" t="s">
        <v>689</v>
      </c>
      <c r="D4" s="1">
        <v>70000519</v>
      </c>
      <c r="E4" s="1">
        <v>2</v>
      </c>
      <c r="F4" s="11" t="s">
        <v>25</v>
      </c>
      <c r="G4" s="1" t="s">
        <v>26</v>
      </c>
      <c r="H4" s="1" t="s">
        <v>27</v>
      </c>
      <c r="I4" s="1">
        <v>1</v>
      </c>
      <c r="K4" s="1" t="s">
        <v>28</v>
      </c>
      <c r="L4" s="1" t="s">
        <v>26</v>
      </c>
      <c r="M4" s="1" t="s">
        <v>309</v>
      </c>
      <c r="N4" s="1" t="s">
        <v>309</v>
      </c>
      <c r="O4" s="1" t="s">
        <v>686</v>
      </c>
      <c r="Q4" s="1" t="s">
        <v>28</v>
      </c>
      <c r="R4" s="1" t="s">
        <v>26</v>
      </c>
      <c r="S4" s="1" t="s">
        <v>690</v>
      </c>
      <c r="T4" s="7" t="s">
        <v>309</v>
      </c>
      <c r="U4" s="7" t="s">
        <v>309</v>
      </c>
      <c r="V4" s="7" t="s">
        <v>691</v>
      </c>
      <c r="W4" s="7"/>
      <c r="X4" s="7" t="s">
        <v>28</v>
      </c>
      <c r="Y4" s="7" t="s">
        <v>26</v>
      </c>
      <c r="Z4" s="7">
        <v>8058591</v>
      </c>
      <c r="AA4" s="7" t="s">
        <v>692</v>
      </c>
      <c r="AB4" s="7">
        <v>17</v>
      </c>
      <c r="AC4" s="7" t="s">
        <v>24</v>
      </c>
      <c r="AD4" s="9">
        <v>4034</v>
      </c>
      <c r="AE4" s="8">
        <f>AG4+AI4</f>
        <v>3227</v>
      </c>
      <c r="AF4" s="9">
        <v>4034</v>
      </c>
      <c r="AG4" s="8">
        <f>INT(AF4*0.8)</f>
        <v>3227</v>
      </c>
      <c r="AH4" s="9">
        <v>0</v>
      </c>
      <c r="AI4" s="8">
        <f>INT(AH4*0.8)</f>
        <v>0</v>
      </c>
      <c r="AJ4" s="3">
        <v>0</v>
      </c>
    </row>
    <row r="5" spans="6:36" ht="15.75" thickBot="1">
      <c r="F5" s="13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5"/>
      <c r="AF5" s="6"/>
      <c r="AG5" s="5"/>
      <c r="AH5" s="6"/>
      <c r="AI5" s="5"/>
      <c r="AJ5" s="2"/>
    </row>
    <row r="6" spans="6:36" ht="15">
      <c r="F6" s="13"/>
      <c r="T6" s="4"/>
      <c r="U6" s="4"/>
      <c r="V6" s="4"/>
      <c r="W6" s="4"/>
      <c r="X6" s="4"/>
      <c r="Y6" s="4"/>
      <c r="Z6" s="4"/>
      <c r="AA6" s="4"/>
      <c r="AB6" s="14" t="s">
        <v>943</v>
      </c>
      <c r="AC6" s="15"/>
      <c r="AD6" s="16" t="s">
        <v>944</v>
      </c>
      <c r="AE6" s="17" t="s">
        <v>945</v>
      </c>
      <c r="AF6" s="18"/>
      <c r="AG6" s="17" t="s">
        <v>946</v>
      </c>
      <c r="AH6" s="18"/>
      <c r="AI6" s="19" t="s">
        <v>947</v>
      </c>
      <c r="AJ6" s="2"/>
    </row>
    <row r="7" spans="6:36" ht="15">
      <c r="F7" s="13"/>
      <c r="T7" s="4"/>
      <c r="U7" s="4"/>
      <c r="V7" s="4"/>
      <c r="W7" s="4"/>
      <c r="X7" s="4"/>
      <c r="Y7" s="4"/>
      <c r="Z7" s="4"/>
      <c r="AA7" s="4"/>
      <c r="AB7" s="20">
        <f>SUMIF($AC$3:$AC$4,"=c11",$AB$3:$AB$4)</f>
        <v>20</v>
      </c>
      <c r="AC7" s="21"/>
      <c r="AD7" s="21" t="s">
        <v>24</v>
      </c>
      <c r="AE7" s="22">
        <f>AG7+AI7</f>
        <v>3580</v>
      </c>
      <c r="AF7" s="23">
        <f>SUMIF($AC$530:$AC$641,"=c11",$AF$530:$AF$641)</f>
        <v>0</v>
      </c>
      <c r="AG7" s="22">
        <f>SUMIF(AC3:AC4,"=c11",AG3:AG4)</f>
        <v>3580</v>
      </c>
      <c r="AH7" s="23"/>
      <c r="AI7" s="24"/>
      <c r="AJ7" s="2"/>
    </row>
    <row r="8" spans="6:36" ht="15">
      <c r="F8" s="13"/>
      <c r="T8" s="4"/>
      <c r="U8" s="4"/>
      <c r="V8" s="4"/>
      <c r="W8" s="4"/>
      <c r="X8" s="4"/>
      <c r="Y8" s="4"/>
      <c r="Z8" s="4"/>
      <c r="AA8" s="4"/>
      <c r="AB8" s="20">
        <f>SUMIF($AC$3:$AC$4,"=c11o",$AB$3:$AB$4)</f>
        <v>0</v>
      </c>
      <c r="AC8" s="21"/>
      <c r="AD8" s="21" t="s">
        <v>33</v>
      </c>
      <c r="AE8" s="22">
        <f aca="true" t="shared" si="0" ref="AE8:AE14">AG8+AI8</f>
        <v>0</v>
      </c>
      <c r="AF8" s="23">
        <f>SUMIF($AC$530:$AC$641,"=c11o",$AF$530:$AF$641)</f>
        <v>0</v>
      </c>
      <c r="AG8" s="22">
        <f>SUMIF($AC$3:$AC$4,"=c11o",AG3:AG4)</f>
        <v>0</v>
      </c>
      <c r="AH8" s="23"/>
      <c r="AI8" s="24"/>
      <c r="AJ8" s="2"/>
    </row>
    <row r="9" spans="6:36" ht="15">
      <c r="F9" s="13"/>
      <c r="T9" s="4"/>
      <c r="U9" s="4"/>
      <c r="V9" s="4"/>
      <c r="W9" s="4"/>
      <c r="X9" s="4"/>
      <c r="Y9" s="4"/>
      <c r="Z9" s="4"/>
      <c r="AA9" s="4"/>
      <c r="AB9" s="20">
        <f>SUMIF($AC$3:$AC$4,"=g11",$AB$3:$AB$4)</f>
        <v>0</v>
      </c>
      <c r="AC9" s="21"/>
      <c r="AD9" s="21" t="s">
        <v>905</v>
      </c>
      <c r="AE9" s="22">
        <f t="shared" si="0"/>
        <v>0</v>
      </c>
      <c r="AF9" s="23">
        <f>SUMIF($AC$530:$AC$641,"=G11",$AF$530:$AF$641)</f>
        <v>0</v>
      </c>
      <c r="AG9" s="22">
        <f>SUMIF($AC$3:$AC$452,"=g11",$AG$3:$AG$452)</f>
        <v>0</v>
      </c>
      <c r="AH9" s="23"/>
      <c r="AI9" s="24"/>
      <c r="AJ9" s="2"/>
    </row>
    <row r="10" spans="6:36" ht="15">
      <c r="F10" s="13"/>
      <c r="T10" s="4"/>
      <c r="U10" s="4"/>
      <c r="V10" s="4"/>
      <c r="W10" s="4"/>
      <c r="X10" s="4"/>
      <c r="Y10" s="4"/>
      <c r="Z10" s="4"/>
      <c r="AA10" s="4"/>
      <c r="AB10" s="20">
        <f>SUMIF($AC$3:$AC$4,"=r",$AB$3:$AB$452)</f>
        <v>0</v>
      </c>
      <c r="AC10" s="21"/>
      <c r="AD10" s="21" t="s">
        <v>786</v>
      </c>
      <c r="AE10" s="22">
        <f t="shared" si="0"/>
        <v>0</v>
      </c>
      <c r="AF10" s="23">
        <f>SUMIF($AC$530:$AC$641,"=R",$AF$530:$AF$641)</f>
        <v>0</v>
      </c>
      <c r="AG10" s="22">
        <f>SUMIF($AC$3:$AC$4,"=r",$AG$3:$AG$452)</f>
        <v>0</v>
      </c>
      <c r="AH10" s="23"/>
      <c r="AI10" s="24"/>
      <c r="AJ10" s="2"/>
    </row>
    <row r="11" spans="6:36" ht="15">
      <c r="F11" s="13"/>
      <c r="T11" s="4"/>
      <c r="U11" s="4"/>
      <c r="V11" s="4"/>
      <c r="W11" s="4"/>
      <c r="X11" s="4"/>
      <c r="Y11" s="4"/>
      <c r="Z11" s="4"/>
      <c r="AA11" s="4"/>
      <c r="AB11" s="20">
        <f>SUMIF($AC$3:$AC$4,"=c12a",$AB$3:$AB$452)</f>
        <v>0</v>
      </c>
      <c r="AC11" s="21"/>
      <c r="AD11" s="21" t="s">
        <v>759</v>
      </c>
      <c r="AE11" s="22">
        <f t="shared" si="0"/>
        <v>0</v>
      </c>
      <c r="AF11" s="23">
        <f>SUMIF($AC$530:$AC$641,"=C12a",$AF$530:$AF$641)</f>
        <v>0</v>
      </c>
      <c r="AG11" s="22">
        <f>SUMIF($AC$3:$AC$4,"=C12a",$AG$3:$AG$452)</f>
        <v>0</v>
      </c>
      <c r="AH11" s="23">
        <f>SUMIF($AC$530:$AC$641,"=C12a",$AH$530:$AH$641)</f>
        <v>0</v>
      </c>
      <c r="AI11" s="24">
        <f>SUMIF($AC$3:$AC$4,"=C12a",$AI$3:$AI$452)</f>
        <v>0</v>
      </c>
      <c r="AJ11" s="2"/>
    </row>
    <row r="12" spans="6:36" ht="15">
      <c r="F12" s="13"/>
      <c r="T12" s="4"/>
      <c r="U12" s="4"/>
      <c r="V12" s="4"/>
      <c r="W12" s="4"/>
      <c r="X12" s="4"/>
      <c r="Y12" s="4"/>
      <c r="Z12" s="4"/>
      <c r="AA12" s="4"/>
      <c r="AB12" s="20">
        <f>SUMIF($AC$3:$AC$452,"=c12b",$AB$3:$AB$452)</f>
        <v>0</v>
      </c>
      <c r="AC12" s="21"/>
      <c r="AD12" s="21" t="s">
        <v>38</v>
      </c>
      <c r="AE12" s="22">
        <f t="shared" si="0"/>
        <v>0</v>
      </c>
      <c r="AF12" s="23">
        <f>SUMIF($AC$530:$AC$641,"=c12b",$AF$530:$AF$641)</f>
        <v>0</v>
      </c>
      <c r="AG12" s="22">
        <f>SUMIF($AC$3:$AC$4,"=C12b",$AG$3:$AG$452)</f>
        <v>0</v>
      </c>
      <c r="AH12" s="23">
        <f>SUMIF($AC$530:$AC$641,"=c12b",$AH$530:$AH$641)</f>
        <v>0</v>
      </c>
      <c r="AI12" s="24">
        <f>SUMIF($AC$3:$AC$452,"=C12b",$AI$3:$AI$452)</f>
        <v>0</v>
      </c>
      <c r="AJ12" s="2"/>
    </row>
    <row r="13" spans="6:36" ht="15">
      <c r="F13" s="13"/>
      <c r="T13" s="4"/>
      <c r="U13" s="4"/>
      <c r="V13" s="4"/>
      <c r="W13" s="4"/>
      <c r="X13" s="4"/>
      <c r="Y13" s="4"/>
      <c r="Z13" s="4"/>
      <c r="AA13" s="4"/>
      <c r="AB13" s="20">
        <f>SUMIF($AC$3:$AC$4,"=g12",$AB$3:$AB$452)</f>
        <v>0</v>
      </c>
      <c r="AC13" s="21"/>
      <c r="AD13" s="21" t="s">
        <v>916</v>
      </c>
      <c r="AE13" s="22">
        <f t="shared" si="0"/>
        <v>0</v>
      </c>
      <c r="AF13" s="23">
        <f>SUMIF($AC$530:$AC$641,"=G12",$AF$530:$AF$641)</f>
        <v>0</v>
      </c>
      <c r="AG13" s="22">
        <f>SUMIF($AC$3:$AC$4,"=g12",$AG$3:$AG$452)</f>
        <v>0</v>
      </c>
      <c r="AH13" s="23"/>
      <c r="AI13" s="24"/>
      <c r="AJ13" s="2"/>
    </row>
    <row r="14" spans="6:36" ht="15">
      <c r="F14" s="13"/>
      <c r="T14" s="4"/>
      <c r="U14" s="4"/>
      <c r="V14" s="4"/>
      <c r="W14" s="4"/>
      <c r="X14" s="4"/>
      <c r="Y14" s="4"/>
      <c r="Z14" s="4"/>
      <c r="AA14" s="4"/>
      <c r="AB14" s="20">
        <f>SUMIF($AC$3:$AC$4,"=c21",$AB$3:$AB$452)</f>
        <v>0</v>
      </c>
      <c r="AC14" s="21"/>
      <c r="AD14" s="21" t="s">
        <v>798</v>
      </c>
      <c r="AE14" s="22">
        <f t="shared" si="0"/>
        <v>0</v>
      </c>
      <c r="AF14" s="23">
        <f>SUMIF($AC$530:$AC$641,"=c21",$AF$530:$AF$641)</f>
        <v>0</v>
      </c>
      <c r="AG14" s="22">
        <f>SUMIF($AC$3:$AC$4,"=c21",$AG$3:$AG$452)</f>
        <v>0</v>
      </c>
      <c r="AH14" s="23"/>
      <c r="AI14" s="24"/>
      <c r="AJ14" s="2"/>
    </row>
    <row r="15" spans="6:36" ht="15">
      <c r="F15" s="13"/>
      <c r="T15" s="4"/>
      <c r="U15" s="4"/>
      <c r="V15" s="4"/>
      <c r="W15" s="4"/>
      <c r="X15" s="4"/>
      <c r="Y15" s="4"/>
      <c r="Z15" s="4"/>
      <c r="AA15" s="4"/>
      <c r="AB15" s="20"/>
      <c r="AC15" s="21"/>
      <c r="AD15" s="21"/>
      <c r="AE15" s="22"/>
      <c r="AF15" s="23"/>
      <c r="AG15" s="22"/>
      <c r="AH15" s="23"/>
      <c r="AI15" s="24"/>
      <c r="AJ15" s="2"/>
    </row>
    <row r="16" spans="6:36" ht="15.75" thickBot="1">
      <c r="F16" s="13"/>
      <c r="T16" s="4"/>
      <c r="U16" s="4"/>
      <c r="V16" s="4"/>
      <c r="W16" s="4"/>
      <c r="X16" s="4"/>
      <c r="Y16" s="4"/>
      <c r="Z16" s="4"/>
      <c r="AA16" s="4"/>
      <c r="AB16" s="25">
        <f>SUM(AB7:AB14)</f>
        <v>20</v>
      </c>
      <c r="AC16" s="26"/>
      <c r="AD16" s="26" t="s">
        <v>933</v>
      </c>
      <c r="AE16" s="27">
        <f>SUM(AE7:AE14)</f>
        <v>3580</v>
      </c>
      <c r="AF16" s="28">
        <f>SUM(AF7:AF14)</f>
        <v>0</v>
      </c>
      <c r="AG16" s="27"/>
      <c r="AH16" s="27"/>
      <c r="AI16" s="29"/>
      <c r="AJ16" s="2"/>
    </row>
    <row r="17" spans="6:36" ht="15">
      <c r="F17" s="13"/>
      <c r="T17" s="4"/>
      <c r="U17" s="4"/>
      <c r="V17" s="4"/>
      <c r="W17" s="4"/>
      <c r="X17" s="4"/>
      <c r="Y17" s="4"/>
      <c r="Z17" s="4"/>
      <c r="AA17" s="4"/>
      <c r="AB17" s="37">
        <v>2019</v>
      </c>
      <c r="AC17" s="15"/>
      <c r="AD17" s="15"/>
      <c r="AE17" s="17"/>
      <c r="AF17" s="18"/>
      <c r="AG17" s="17"/>
      <c r="AH17" s="17"/>
      <c r="AI17" s="19"/>
      <c r="AJ17" s="2"/>
    </row>
    <row r="18" spans="6:36" ht="15">
      <c r="F18" s="13"/>
      <c r="T18" s="4"/>
      <c r="U18" s="4"/>
      <c r="V18" s="4"/>
      <c r="W18" s="4"/>
      <c r="X18" s="4"/>
      <c r="Y18" s="4"/>
      <c r="Z18" s="4"/>
      <c r="AA18" s="4"/>
      <c r="AB18" s="20">
        <f>SUMIF($AC$3:$AC$4,"=c11",$AB$3:$AB$4)</f>
        <v>20</v>
      </c>
      <c r="AC18" s="21"/>
      <c r="AD18" s="21" t="s">
        <v>24</v>
      </c>
      <c r="AE18" s="22">
        <f>AG18+AI18</f>
        <v>2685</v>
      </c>
      <c r="AF18" s="23">
        <f>SUMIF($AC$530:$AC$641,"=c11",$AF$530:$AF$641)</f>
        <v>0</v>
      </c>
      <c r="AG18" s="22">
        <f>AG7*0.75</f>
        <v>2685</v>
      </c>
      <c r="AH18" s="23"/>
      <c r="AI18" s="24"/>
      <c r="AJ18" s="2"/>
    </row>
    <row r="19" spans="6:36" ht="15">
      <c r="F19" s="13"/>
      <c r="T19" s="4"/>
      <c r="U19" s="4"/>
      <c r="V19" s="4"/>
      <c r="W19" s="4"/>
      <c r="X19" s="4"/>
      <c r="Y19" s="4"/>
      <c r="Z19" s="4"/>
      <c r="AA19" s="4"/>
      <c r="AB19" s="20">
        <f>SUMIF($AC$3:$AC$4,"=c11o",$AB$3:$AB$4)</f>
        <v>0</v>
      </c>
      <c r="AC19" s="21"/>
      <c r="AD19" s="21" t="s">
        <v>33</v>
      </c>
      <c r="AE19" s="22">
        <f aca="true" t="shared" si="1" ref="AE19:AE25">AG19+AI19</f>
        <v>0</v>
      </c>
      <c r="AF19" s="23">
        <f>SUMIF($AC$530:$AC$641,"=c11o",$AF$530:$AF$641)</f>
        <v>0</v>
      </c>
      <c r="AG19" s="22">
        <f>SUMIF($AC$3:$AC$4,"=c11o",AG16:AG16)</f>
        <v>0</v>
      </c>
      <c r="AH19" s="23"/>
      <c r="AI19" s="24"/>
      <c r="AJ19" s="2"/>
    </row>
    <row r="20" spans="6:36" ht="15">
      <c r="F20" s="13"/>
      <c r="T20" s="4"/>
      <c r="U20" s="4"/>
      <c r="V20" s="4"/>
      <c r="W20" s="4"/>
      <c r="X20" s="4"/>
      <c r="Y20" s="4"/>
      <c r="Z20" s="4"/>
      <c r="AA20" s="4"/>
      <c r="AB20" s="20">
        <f>SUMIF($AC$3:$AC$4,"=g11",$AB$3:$AB$4)</f>
        <v>0</v>
      </c>
      <c r="AC20" s="21"/>
      <c r="AD20" s="21" t="s">
        <v>905</v>
      </c>
      <c r="AE20" s="22">
        <f t="shared" si="1"/>
        <v>0</v>
      </c>
      <c r="AF20" s="23">
        <f>SUMIF($AC$530:$AC$641,"=G11",$AF$530:$AF$641)</f>
        <v>0</v>
      </c>
      <c r="AG20" s="22">
        <f>SUMIF($AC$3:$AC$452,"=g11",$AG$3:$AG$452)</f>
        <v>0</v>
      </c>
      <c r="AH20" s="23"/>
      <c r="AI20" s="24"/>
      <c r="AJ20" s="2"/>
    </row>
    <row r="21" spans="6:36" ht="15">
      <c r="F21" s="13"/>
      <c r="T21" s="4"/>
      <c r="U21" s="4"/>
      <c r="V21" s="4"/>
      <c r="W21" s="4"/>
      <c r="X21" s="4"/>
      <c r="Y21" s="4"/>
      <c r="Z21" s="4"/>
      <c r="AA21" s="4"/>
      <c r="AB21" s="20">
        <f>SUMIF($AC$3:$AC$4,"=r",$AB$3:$AB$452)</f>
        <v>0</v>
      </c>
      <c r="AC21" s="21"/>
      <c r="AD21" s="21" t="s">
        <v>786</v>
      </c>
      <c r="AE21" s="22">
        <f t="shared" si="1"/>
        <v>0</v>
      </c>
      <c r="AF21" s="23">
        <f>SUMIF($AC$530:$AC$641,"=R",$AF$530:$AF$641)</f>
        <v>0</v>
      </c>
      <c r="AG21" s="22">
        <f>SUMIF($AC$3:$AC$4,"=r",$AG$3:$AG$452)</f>
        <v>0</v>
      </c>
      <c r="AH21" s="23"/>
      <c r="AI21" s="24"/>
      <c r="AJ21" s="2"/>
    </row>
    <row r="22" spans="6:36" ht="15">
      <c r="F22" s="13"/>
      <c r="T22" s="4"/>
      <c r="U22" s="4"/>
      <c r="V22" s="4"/>
      <c r="W22" s="4"/>
      <c r="X22" s="4"/>
      <c r="Y22" s="4"/>
      <c r="Z22" s="4"/>
      <c r="AA22" s="4"/>
      <c r="AB22" s="20">
        <f>SUMIF($AC$3:$AC$4,"=c12a",$AB$3:$AB$452)</f>
        <v>0</v>
      </c>
      <c r="AC22" s="21"/>
      <c r="AD22" s="21" t="s">
        <v>759</v>
      </c>
      <c r="AE22" s="22">
        <f t="shared" si="1"/>
        <v>0</v>
      </c>
      <c r="AF22" s="23">
        <f>SUMIF($AC$530:$AC$641,"=C12a",$AF$530:$AF$641)</f>
        <v>0</v>
      </c>
      <c r="AG22" s="22">
        <f>SUMIF($AC$3:$AC$4,"=C12a",$AG$3:$AG$452)</f>
        <v>0</v>
      </c>
      <c r="AH22" s="23">
        <f>SUMIF($AC$530:$AC$641,"=C12a",$AH$530:$AH$641)</f>
        <v>0</v>
      </c>
      <c r="AI22" s="24">
        <f>SUMIF($AC$3:$AC$4,"=C12a",$AI$3:$AI$452)</f>
        <v>0</v>
      </c>
      <c r="AJ22" s="2"/>
    </row>
    <row r="23" spans="6:36" ht="15">
      <c r="F23" s="13"/>
      <c r="T23" s="4"/>
      <c r="U23" s="4"/>
      <c r="V23" s="4"/>
      <c r="W23" s="4"/>
      <c r="X23" s="4"/>
      <c r="Y23" s="4"/>
      <c r="Z23" s="4"/>
      <c r="AA23" s="4"/>
      <c r="AB23" s="20">
        <f>SUMIF($AC$3:$AC$452,"=c12b",$AB$3:$AB$452)</f>
        <v>0</v>
      </c>
      <c r="AC23" s="21"/>
      <c r="AD23" s="21" t="s">
        <v>38</v>
      </c>
      <c r="AE23" s="22">
        <f t="shared" si="1"/>
        <v>0</v>
      </c>
      <c r="AF23" s="23">
        <f>SUMIF($AC$530:$AC$641,"=c12b",$AF$530:$AF$641)</f>
        <v>0</v>
      </c>
      <c r="AG23" s="22">
        <f>SUMIF($AC$3:$AC$4,"=C12b",$AG$3:$AG$452)</f>
        <v>0</v>
      </c>
      <c r="AH23" s="23">
        <f>SUMIF($AC$530:$AC$641,"=c12b",$AH$530:$AH$641)</f>
        <v>0</v>
      </c>
      <c r="AI23" s="24">
        <f>SUMIF($AC$3:$AC$452,"=C12b",$AI$3:$AI$452)</f>
        <v>0</v>
      </c>
      <c r="AJ23" s="2"/>
    </row>
    <row r="24" spans="6:36" ht="15">
      <c r="F24" s="13"/>
      <c r="T24" s="4"/>
      <c r="U24" s="4"/>
      <c r="V24" s="4"/>
      <c r="W24" s="4"/>
      <c r="X24" s="4"/>
      <c r="Y24" s="4"/>
      <c r="Z24" s="4"/>
      <c r="AA24" s="4"/>
      <c r="AB24" s="20">
        <f>SUMIF($AC$3:$AC$4,"=g12",$AB$3:$AB$452)</f>
        <v>0</v>
      </c>
      <c r="AC24" s="21"/>
      <c r="AD24" s="21" t="s">
        <v>916</v>
      </c>
      <c r="AE24" s="22">
        <f t="shared" si="1"/>
        <v>0</v>
      </c>
      <c r="AF24" s="23">
        <f>SUMIF($AC$530:$AC$641,"=G12",$AF$530:$AF$641)</f>
        <v>0</v>
      </c>
      <c r="AG24" s="22">
        <f>SUMIF($AC$3:$AC$4,"=g12",$AG$3:$AG$452)</f>
        <v>0</v>
      </c>
      <c r="AH24" s="23"/>
      <c r="AI24" s="24"/>
      <c r="AJ24" s="2"/>
    </row>
    <row r="25" spans="6:36" ht="15">
      <c r="F25" s="13"/>
      <c r="T25" s="4"/>
      <c r="U25" s="4"/>
      <c r="V25" s="4"/>
      <c r="W25" s="4"/>
      <c r="X25" s="4"/>
      <c r="Y25" s="4"/>
      <c r="Z25" s="4"/>
      <c r="AA25" s="4"/>
      <c r="AB25" s="20">
        <f>SUMIF($AC$3:$AC$4,"=c21",$AB$3:$AB$452)</f>
        <v>0</v>
      </c>
      <c r="AC25" s="21"/>
      <c r="AD25" s="21" t="s">
        <v>798</v>
      </c>
      <c r="AE25" s="22">
        <f t="shared" si="1"/>
        <v>0</v>
      </c>
      <c r="AF25" s="23">
        <f>SUMIF($AC$530:$AC$641,"=c21",$AF$530:$AF$641)</f>
        <v>0</v>
      </c>
      <c r="AG25" s="22">
        <f>SUMIF($AC$3:$AC$4,"=c21",$AG$3:$AG$452)</f>
        <v>0</v>
      </c>
      <c r="AH25" s="23"/>
      <c r="AI25" s="24"/>
      <c r="AJ25" s="2"/>
    </row>
    <row r="26" spans="6:36" ht="15">
      <c r="F26" s="13"/>
      <c r="T26" s="4"/>
      <c r="U26" s="4"/>
      <c r="V26" s="4"/>
      <c r="W26" s="4"/>
      <c r="X26" s="4"/>
      <c r="Y26" s="4"/>
      <c r="Z26" s="4"/>
      <c r="AA26" s="4"/>
      <c r="AB26" s="20"/>
      <c r="AC26" s="21"/>
      <c r="AD26" s="21"/>
      <c r="AE26" s="22"/>
      <c r="AF26" s="23"/>
      <c r="AG26" s="22"/>
      <c r="AH26" s="23"/>
      <c r="AI26" s="24"/>
      <c r="AJ26" s="2"/>
    </row>
    <row r="27" spans="6:36" ht="15.75" thickBot="1">
      <c r="F27" s="13"/>
      <c r="T27" s="4"/>
      <c r="U27" s="4"/>
      <c r="V27" s="4"/>
      <c r="W27" s="4"/>
      <c r="X27" s="4"/>
      <c r="Y27" s="4"/>
      <c r="Z27" s="4"/>
      <c r="AA27" s="4"/>
      <c r="AB27" s="25">
        <f>SUM(AB18:AB25)</f>
        <v>20</v>
      </c>
      <c r="AC27" s="26"/>
      <c r="AD27" s="26" t="s">
        <v>933</v>
      </c>
      <c r="AE27" s="27">
        <f>SUM(AE18:AE25)</f>
        <v>2685</v>
      </c>
      <c r="AF27" s="28">
        <f>SUM(AF18:AF25)</f>
        <v>0</v>
      </c>
      <c r="AG27" s="27"/>
      <c r="AH27" s="27"/>
      <c r="AI27" s="29"/>
      <c r="AJ27" s="2"/>
    </row>
    <row r="28" spans="6:36" ht="15">
      <c r="F28" s="13"/>
      <c r="T28" s="4"/>
      <c r="U28" s="4"/>
      <c r="V28" s="4"/>
      <c r="W28" s="4"/>
      <c r="X28" s="4"/>
      <c r="Y28" s="4"/>
      <c r="Z28" s="4"/>
      <c r="AA28" s="4"/>
      <c r="AB28" s="37">
        <v>2020</v>
      </c>
      <c r="AC28" s="15"/>
      <c r="AD28" s="15"/>
      <c r="AE28" s="17"/>
      <c r="AF28" s="18"/>
      <c r="AG28" s="17"/>
      <c r="AH28" s="17"/>
      <c r="AI28" s="19"/>
      <c r="AJ28" s="2"/>
    </row>
    <row r="29" spans="6:36" ht="15">
      <c r="F29" s="13"/>
      <c r="T29" s="4"/>
      <c r="U29" s="4"/>
      <c r="V29" s="4"/>
      <c r="W29" s="4"/>
      <c r="X29" s="4"/>
      <c r="Y29" s="4"/>
      <c r="Z29" s="4"/>
      <c r="AA29" s="4"/>
      <c r="AB29" s="20">
        <f>SUMIF($AC$3:$AC$4,"=c11",$AB$3:$AB$4)</f>
        <v>20</v>
      </c>
      <c r="AC29" s="21"/>
      <c r="AD29" s="21" t="s">
        <v>24</v>
      </c>
      <c r="AE29" s="22">
        <f>AG29+AI29</f>
        <v>895</v>
      </c>
      <c r="AF29" s="23">
        <f>SUMIF($AC$530:$AC$641,"=c11",$AF$530:$AF$641)</f>
        <v>0</v>
      </c>
      <c r="AG29" s="22">
        <f>AG7*0.25</f>
        <v>895</v>
      </c>
      <c r="AH29" s="23"/>
      <c r="AI29" s="24"/>
      <c r="AJ29" s="2"/>
    </row>
    <row r="30" spans="6:36" ht="15">
      <c r="F30" s="13"/>
      <c r="T30" s="4"/>
      <c r="U30" s="4"/>
      <c r="V30" s="4"/>
      <c r="W30" s="4"/>
      <c r="X30" s="4"/>
      <c r="Y30" s="4"/>
      <c r="Z30" s="4"/>
      <c r="AA30" s="4"/>
      <c r="AB30" s="20">
        <f>SUMIF($AC$3:$AC$4,"=c11o",$AB$3:$AB$4)</f>
        <v>0</v>
      </c>
      <c r="AC30" s="21"/>
      <c r="AD30" s="21" t="s">
        <v>33</v>
      </c>
      <c r="AE30" s="22">
        <f aca="true" t="shared" si="2" ref="AE30:AE36">AG30+AI30</f>
        <v>0</v>
      </c>
      <c r="AF30" s="23">
        <f>SUMIF($AC$530:$AC$641,"=c11o",$AF$530:$AF$641)</f>
        <v>0</v>
      </c>
      <c r="AG30" s="22">
        <f>SUMIF($AC$3:$AC$4,"=c11o",AG26:AG27)</f>
        <v>0</v>
      </c>
      <c r="AH30" s="23"/>
      <c r="AI30" s="24"/>
      <c r="AJ30" s="2"/>
    </row>
    <row r="31" spans="6:36" ht="15">
      <c r="F31" s="13"/>
      <c r="T31" s="4"/>
      <c r="U31" s="4"/>
      <c r="V31" s="4"/>
      <c r="W31" s="4"/>
      <c r="X31" s="4"/>
      <c r="Y31" s="4"/>
      <c r="Z31" s="4"/>
      <c r="AA31" s="4"/>
      <c r="AB31" s="20">
        <f>SUMIF($AC$3:$AC$4,"=g11",$AB$3:$AB$4)</f>
        <v>0</v>
      </c>
      <c r="AC31" s="21"/>
      <c r="AD31" s="21" t="s">
        <v>905</v>
      </c>
      <c r="AE31" s="22">
        <f t="shared" si="2"/>
        <v>0</v>
      </c>
      <c r="AF31" s="23">
        <f>SUMIF($AC$530:$AC$641,"=G11",$AF$530:$AF$641)</f>
        <v>0</v>
      </c>
      <c r="AG31" s="22">
        <f>SUMIF($AC$3:$AC$452,"=g11",$AG$3:$AG$452)</f>
        <v>0</v>
      </c>
      <c r="AH31" s="23"/>
      <c r="AI31" s="24"/>
      <c r="AJ31" s="2"/>
    </row>
    <row r="32" spans="6:36" ht="15">
      <c r="F32" s="13"/>
      <c r="T32" s="4"/>
      <c r="U32" s="4"/>
      <c r="V32" s="4"/>
      <c r="W32" s="4"/>
      <c r="X32" s="4"/>
      <c r="Y32" s="4"/>
      <c r="Z32" s="4"/>
      <c r="AA32" s="4"/>
      <c r="AB32" s="20">
        <f>SUMIF($AC$3:$AC$4,"=r",$AB$3:$AB$452)</f>
        <v>0</v>
      </c>
      <c r="AC32" s="21"/>
      <c r="AD32" s="21" t="s">
        <v>786</v>
      </c>
      <c r="AE32" s="22">
        <f t="shared" si="2"/>
        <v>0</v>
      </c>
      <c r="AF32" s="23">
        <f>SUMIF($AC$530:$AC$641,"=R",$AF$530:$AF$641)</f>
        <v>0</v>
      </c>
      <c r="AG32" s="22">
        <f>SUMIF($AC$3:$AC$4,"=r",$AG$3:$AG$452)</f>
        <v>0</v>
      </c>
      <c r="AH32" s="23"/>
      <c r="AI32" s="24"/>
      <c r="AJ32" s="2"/>
    </row>
    <row r="33" spans="6:36" ht="15">
      <c r="F33" s="13"/>
      <c r="T33" s="4"/>
      <c r="U33" s="4"/>
      <c r="V33" s="4"/>
      <c r="W33" s="4"/>
      <c r="X33" s="4"/>
      <c r="Y33" s="4"/>
      <c r="Z33" s="4"/>
      <c r="AA33" s="4"/>
      <c r="AB33" s="20">
        <f>SUMIF($AC$3:$AC$4,"=c12a",$AB$3:$AB$452)</f>
        <v>0</v>
      </c>
      <c r="AC33" s="21"/>
      <c r="AD33" s="21" t="s">
        <v>759</v>
      </c>
      <c r="AE33" s="22">
        <f t="shared" si="2"/>
        <v>0</v>
      </c>
      <c r="AF33" s="23">
        <f>SUMIF($AC$530:$AC$641,"=C12a",$AF$530:$AF$641)</f>
        <v>0</v>
      </c>
      <c r="AG33" s="22">
        <f>SUMIF($AC$3:$AC$4,"=C12a",$AG$3:$AG$452)</f>
        <v>0</v>
      </c>
      <c r="AH33" s="23">
        <f>SUMIF($AC$530:$AC$641,"=C12a",$AH$530:$AH$641)</f>
        <v>0</v>
      </c>
      <c r="AI33" s="24">
        <f>SUMIF($AC$3:$AC$4,"=C12a",$AI$3:$AI$452)</f>
        <v>0</v>
      </c>
      <c r="AJ33" s="2"/>
    </row>
    <row r="34" spans="6:36" ht="15">
      <c r="F34" s="13"/>
      <c r="T34" s="4"/>
      <c r="U34" s="4"/>
      <c r="V34" s="4"/>
      <c r="W34" s="4"/>
      <c r="X34" s="4"/>
      <c r="Y34" s="4"/>
      <c r="Z34" s="4"/>
      <c r="AA34" s="4"/>
      <c r="AB34" s="20">
        <f>SUMIF($AC$3:$AC$452,"=c12b",$AB$3:$AB$452)</f>
        <v>0</v>
      </c>
      <c r="AC34" s="21"/>
      <c r="AD34" s="21" t="s">
        <v>38</v>
      </c>
      <c r="AE34" s="22">
        <f t="shared" si="2"/>
        <v>0</v>
      </c>
      <c r="AF34" s="23">
        <f>SUMIF($AC$530:$AC$641,"=c12b",$AF$530:$AF$641)</f>
        <v>0</v>
      </c>
      <c r="AG34" s="22">
        <f>SUMIF($AC$3:$AC$4,"=C12b",$AG$3:$AG$452)</f>
        <v>0</v>
      </c>
      <c r="AH34" s="23">
        <f>SUMIF($AC$530:$AC$641,"=c12b",$AH$530:$AH$641)</f>
        <v>0</v>
      </c>
      <c r="AI34" s="24">
        <f>SUMIF($AC$3:$AC$452,"=C12b",$AI$3:$AI$452)</f>
        <v>0</v>
      </c>
      <c r="AJ34" s="2"/>
    </row>
    <row r="35" spans="6:36" ht="15">
      <c r="F35" s="13"/>
      <c r="T35" s="4"/>
      <c r="U35" s="4"/>
      <c r="V35" s="4"/>
      <c r="W35" s="4"/>
      <c r="X35" s="4"/>
      <c r="Y35" s="4"/>
      <c r="Z35" s="4"/>
      <c r="AA35" s="4"/>
      <c r="AB35" s="20">
        <f>SUMIF($AC$3:$AC$4,"=g12",$AB$3:$AB$452)</f>
        <v>0</v>
      </c>
      <c r="AC35" s="21"/>
      <c r="AD35" s="21" t="s">
        <v>916</v>
      </c>
      <c r="AE35" s="22">
        <f t="shared" si="2"/>
        <v>0</v>
      </c>
      <c r="AF35" s="23">
        <f>SUMIF($AC$530:$AC$641,"=G12",$AF$530:$AF$641)</f>
        <v>0</v>
      </c>
      <c r="AG35" s="22">
        <f>SUMIF($AC$3:$AC$4,"=g12",$AG$3:$AG$452)</f>
        <v>0</v>
      </c>
      <c r="AH35" s="23"/>
      <c r="AI35" s="24"/>
      <c r="AJ35" s="2"/>
    </row>
    <row r="36" spans="6:36" ht="15">
      <c r="F36" s="13"/>
      <c r="T36" s="4"/>
      <c r="U36" s="4"/>
      <c r="V36" s="4"/>
      <c r="W36" s="4"/>
      <c r="X36" s="4"/>
      <c r="Y36" s="4"/>
      <c r="Z36" s="4"/>
      <c r="AA36" s="4"/>
      <c r="AB36" s="20">
        <f>SUMIF($AC$3:$AC$4,"=c21",$AB$3:$AB$452)</f>
        <v>0</v>
      </c>
      <c r="AC36" s="21"/>
      <c r="AD36" s="21" t="s">
        <v>798</v>
      </c>
      <c r="AE36" s="22">
        <f t="shared" si="2"/>
        <v>0</v>
      </c>
      <c r="AF36" s="23">
        <f>SUMIF($AC$530:$AC$641,"=c21",$AF$530:$AF$641)</f>
        <v>0</v>
      </c>
      <c r="AG36" s="22">
        <f>SUMIF($AC$3:$AC$4,"=c21",$AG$3:$AG$452)</f>
        <v>0</v>
      </c>
      <c r="AH36" s="23"/>
      <c r="AI36" s="24"/>
      <c r="AJ36" s="2"/>
    </row>
    <row r="37" spans="6:36" ht="15">
      <c r="F37" s="13"/>
      <c r="T37" s="4"/>
      <c r="U37" s="4"/>
      <c r="V37" s="4"/>
      <c r="W37" s="4"/>
      <c r="X37" s="4"/>
      <c r="Y37" s="4"/>
      <c r="Z37" s="4"/>
      <c r="AA37" s="4"/>
      <c r="AB37" s="20"/>
      <c r="AC37" s="21"/>
      <c r="AD37" s="21"/>
      <c r="AE37" s="22"/>
      <c r="AF37" s="23"/>
      <c r="AG37" s="22"/>
      <c r="AH37" s="23"/>
      <c r="AI37" s="24"/>
      <c r="AJ37" s="2"/>
    </row>
    <row r="38" spans="6:36" ht="15.75" thickBot="1">
      <c r="F38" s="13"/>
      <c r="T38" s="4"/>
      <c r="U38" s="4"/>
      <c r="V38" s="4"/>
      <c r="W38" s="4"/>
      <c r="X38" s="4"/>
      <c r="Y38" s="4"/>
      <c r="Z38" s="4"/>
      <c r="AA38" s="4"/>
      <c r="AB38" s="25">
        <f>SUM(AB29:AB36)</f>
        <v>20</v>
      </c>
      <c r="AC38" s="26"/>
      <c r="AD38" s="26" t="s">
        <v>933</v>
      </c>
      <c r="AE38" s="27">
        <f>SUM(AE29:AE36)</f>
        <v>895</v>
      </c>
      <c r="AF38" s="28">
        <f>SUM(AF29:AF36)</f>
        <v>0</v>
      </c>
      <c r="AG38" s="27"/>
      <c r="AH38" s="27"/>
      <c r="AI38" s="29"/>
      <c r="AJ38" s="2"/>
    </row>
    <row r="39" spans="6:36" ht="15">
      <c r="F39" s="1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F39" s="6"/>
      <c r="AG39" s="5"/>
      <c r="AH39" s="5"/>
      <c r="AI39" s="5"/>
      <c r="AJ39" s="2"/>
    </row>
    <row r="40" spans="1:36" s="1" customFormat="1" ht="15">
      <c r="A40" s="1">
        <v>7</v>
      </c>
      <c r="B40" s="1">
        <v>8321961078</v>
      </c>
      <c r="C40" s="1" t="s">
        <v>693</v>
      </c>
      <c r="D40" s="1">
        <v>70000547</v>
      </c>
      <c r="E40" s="1">
        <v>1</v>
      </c>
      <c r="F40" s="11" t="s">
        <v>25</v>
      </c>
      <c r="G40" s="1" t="s">
        <v>26</v>
      </c>
      <c r="H40" s="1" t="s">
        <v>27</v>
      </c>
      <c r="I40" s="1">
        <v>1</v>
      </c>
      <c r="K40" s="1" t="s">
        <v>28</v>
      </c>
      <c r="L40" s="1" t="s">
        <v>26</v>
      </c>
      <c r="M40" s="1" t="s">
        <v>224</v>
      </c>
      <c r="N40" s="1" t="s">
        <v>577</v>
      </c>
      <c r="O40" s="1">
        <v>11</v>
      </c>
      <c r="Q40" s="1" t="s">
        <v>28</v>
      </c>
      <c r="R40" s="1" t="s">
        <v>26</v>
      </c>
      <c r="S40" s="1" t="s">
        <v>694</v>
      </c>
      <c r="T40" s="7" t="s">
        <v>224</v>
      </c>
      <c r="U40" s="7" t="s">
        <v>577</v>
      </c>
      <c r="V40" s="7">
        <v>11</v>
      </c>
      <c r="W40" s="7"/>
      <c r="X40" s="7" t="s">
        <v>28</v>
      </c>
      <c r="Y40" s="7" t="s">
        <v>26</v>
      </c>
      <c r="Z40" s="7">
        <v>273648</v>
      </c>
      <c r="AA40" s="7" t="s">
        <v>695</v>
      </c>
      <c r="AB40" s="7">
        <v>13</v>
      </c>
      <c r="AC40" s="7" t="s">
        <v>24</v>
      </c>
      <c r="AD40" s="9">
        <v>10362</v>
      </c>
      <c r="AE40" s="8">
        <f>AG40+AI40</f>
        <v>8289</v>
      </c>
      <c r="AF40" s="9">
        <v>10362</v>
      </c>
      <c r="AG40" s="8">
        <f>INT(AF40*0.8)</f>
        <v>8289</v>
      </c>
      <c r="AH40" s="9">
        <v>0</v>
      </c>
      <c r="AI40" s="8">
        <f>INT(AH40*0.8)</f>
        <v>0</v>
      </c>
      <c r="AJ40" s="3">
        <v>0</v>
      </c>
    </row>
    <row r="41" spans="1:36" s="1" customFormat="1" ht="15">
      <c r="A41" s="1">
        <v>7</v>
      </c>
      <c r="B41" s="1">
        <v>8321961078</v>
      </c>
      <c r="C41" s="1" t="s">
        <v>696</v>
      </c>
      <c r="D41" s="1">
        <v>70000547</v>
      </c>
      <c r="E41" s="1">
        <v>2</v>
      </c>
      <c r="F41" s="11" t="s">
        <v>25</v>
      </c>
      <c r="G41" s="1" t="s">
        <v>26</v>
      </c>
      <c r="H41" s="1" t="s">
        <v>27</v>
      </c>
      <c r="I41" s="1">
        <v>1</v>
      </c>
      <c r="K41" s="1" t="s">
        <v>28</v>
      </c>
      <c r="L41" s="1" t="s">
        <v>26</v>
      </c>
      <c r="M41" s="1" t="s">
        <v>224</v>
      </c>
      <c r="N41" s="1" t="s">
        <v>577</v>
      </c>
      <c r="O41" s="1">
        <v>11</v>
      </c>
      <c r="Q41" s="1" t="s">
        <v>28</v>
      </c>
      <c r="R41" s="1" t="s">
        <v>26</v>
      </c>
      <c r="S41" s="1" t="s">
        <v>697</v>
      </c>
      <c r="T41" s="7" t="s">
        <v>224</v>
      </c>
      <c r="U41" s="7" t="s">
        <v>577</v>
      </c>
      <c r="V41" s="7">
        <v>11</v>
      </c>
      <c r="W41" s="7"/>
      <c r="X41" s="7" t="s">
        <v>28</v>
      </c>
      <c r="Y41" s="7" t="s">
        <v>26</v>
      </c>
      <c r="Z41" s="7">
        <v>26205848</v>
      </c>
      <c r="AA41" s="7" t="s">
        <v>698</v>
      </c>
      <c r="AB41" s="7">
        <v>3</v>
      </c>
      <c r="AC41" s="7" t="s">
        <v>24</v>
      </c>
      <c r="AD41" s="9">
        <v>2909</v>
      </c>
      <c r="AE41" s="8">
        <f>AG41+AI41</f>
        <v>2327</v>
      </c>
      <c r="AF41" s="9">
        <v>2909</v>
      </c>
      <c r="AG41" s="8">
        <f>INT(AF41*0.8)</f>
        <v>2327</v>
      </c>
      <c r="AH41" s="9">
        <v>0</v>
      </c>
      <c r="AI41" s="8">
        <f>INT(AH41*0.8)</f>
        <v>0</v>
      </c>
      <c r="AJ41" s="3">
        <v>0</v>
      </c>
    </row>
    <row r="42" spans="1:36" s="1" customFormat="1" ht="15.75" thickBot="1">
      <c r="A42" s="1">
        <v>7</v>
      </c>
      <c r="B42" s="1">
        <v>8321961078</v>
      </c>
      <c r="C42" s="1" t="s">
        <v>699</v>
      </c>
      <c r="D42" s="1">
        <v>70000547</v>
      </c>
      <c r="E42" s="1">
        <v>4</v>
      </c>
      <c r="F42" s="11" t="s">
        <v>25</v>
      </c>
      <c r="G42" s="1" t="s">
        <v>26</v>
      </c>
      <c r="H42" s="1" t="s">
        <v>27</v>
      </c>
      <c r="I42" s="1">
        <v>1</v>
      </c>
      <c r="K42" s="1" t="s">
        <v>28</v>
      </c>
      <c r="L42" s="1" t="s">
        <v>26</v>
      </c>
      <c r="M42" s="1" t="s">
        <v>224</v>
      </c>
      <c r="N42" s="1" t="s">
        <v>577</v>
      </c>
      <c r="O42" s="1">
        <v>11</v>
      </c>
      <c r="Q42" s="1" t="s">
        <v>28</v>
      </c>
      <c r="R42" s="1" t="s">
        <v>26</v>
      </c>
      <c r="S42" s="1" t="s">
        <v>700</v>
      </c>
      <c r="T42" s="7" t="s">
        <v>217</v>
      </c>
      <c r="U42" s="7" t="s">
        <v>217</v>
      </c>
      <c r="V42" s="7"/>
      <c r="W42" s="7"/>
      <c r="X42" s="7" t="s">
        <v>28</v>
      </c>
      <c r="Y42" s="7" t="s">
        <v>26</v>
      </c>
      <c r="Z42" s="7">
        <v>22628898</v>
      </c>
      <c r="AA42" s="7" t="s">
        <v>701</v>
      </c>
      <c r="AB42" s="7">
        <v>4</v>
      </c>
      <c r="AC42" s="7" t="s">
        <v>24</v>
      </c>
      <c r="AD42" s="9">
        <v>1114</v>
      </c>
      <c r="AE42" s="8">
        <f>AG42+AI42</f>
        <v>891</v>
      </c>
      <c r="AF42" s="9">
        <v>1114</v>
      </c>
      <c r="AG42" s="8">
        <f>INT(AF42*0.8)</f>
        <v>891</v>
      </c>
      <c r="AH42" s="9">
        <v>0</v>
      </c>
      <c r="AI42" s="8">
        <f>INT(AH42*0.8)</f>
        <v>0</v>
      </c>
      <c r="AJ42" s="3">
        <v>0</v>
      </c>
    </row>
    <row r="43" spans="6:36" ht="15">
      <c r="F43" s="13"/>
      <c r="T43" s="4"/>
      <c r="U43" s="4"/>
      <c r="V43" s="4"/>
      <c r="W43" s="4"/>
      <c r="X43" s="4"/>
      <c r="Y43" s="4"/>
      <c r="Z43" s="4"/>
      <c r="AA43" s="4"/>
      <c r="AB43" s="14" t="s">
        <v>943</v>
      </c>
      <c r="AC43" s="15"/>
      <c r="AD43" s="16" t="s">
        <v>944</v>
      </c>
      <c r="AE43" s="17" t="s">
        <v>945</v>
      </c>
      <c r="AF43" s="18"/>
      <c r="AG43" s="17" t="s">
        <v>946</v>
      </c>
      <c r="AH43" s="18"/>
      <c r="AI43" s="19" t="s">
        <v>947</v>
      </c>
      <c r="AJ43" s="2"/>
    </row>
    <row r="44" spans="6:36" ht="15">
      <c r="F44" s="13"/>
      <c r="T44" s="4"/>
      <c r="U44" s="4"/>
      <c r="V44" s="4"/>
      <c r="W44" s="4"/>
      <c r="X44" s="4"/>
      <c r="Y44" s="4"/>
      <c r="Z44" s="4"/>
      <c r="AA44" s="4"/>
      <c r="AB44" s="20">
        <f>SUMIF($AC$40:$AC$42,"=c11",$AB$3:$AB$452)</f>
        <v>20</v>
      </c>
      <c r="AC44" s="21"/>
      <c r="AD44" s="21" t="s">
        <v>24</v>
      </c>
      <c r="AE44" s="22">
        <f>AG44+AI44</f>
        <v>11507</v>
      </c>
      <c r="AF44" s="23">
        <f>SUMIF($AC$530:$AC$641,"=c11",$AF$530:$AF$641)</f>
        <v>0</v>
      </c>
      <c r="AG44" s="22">
        <f>SUMIF($AC$40:$AC$42,"=c11",AG40:AG42)</f>
        <v>11507</v>
      </c>
      <c r="AH44" s="23"/>
      <c r="AI44" s="24"/>
      <c r="AJ44" s="2"/>
    </row>
    <row r="45" spans="6:36" ht="15">
      <c r="F45" s="13"/>
      <c r="T45" s="4"/>
      <c r="U45" s="4"/>
      <c r="V45" s="4"/>
      <c r="W45" s="4"/>
      <c r="X45" s="4"/>
      <c r="Y45" s="4"/>
      <c r="Z45" s="4"/>
      <c r="AA45" s="4"/>
      <c r="AB45" s="20">
        <f>SUMIF($AC$40:$AC$42,"=c11o",$AB$3:$AB$452)</f>
        <v>0</v>
      </c>
      <c r="AC45" s="21"/>
      <c r="AD45" s="21" t="s">
        <v>33</v>
      </c>
      <c r="AE45" s="22">
        <f aca="true" t="shared" si="3" ref="AE45:AE51">AG45+AI45</f>
        <v>0</v>
      </c>
      <c r="AF45" s="23">
        <f>SUMIF($AC$530:$AC$641,"=c11o",$AF$530:$AF$641)</f>
        <v>0</v>
      </c>
      <c r="AG45" s="22">
        <f>SUMIF($AC$3:$AC$452,"=c11o",$AG$3:$AG$452)</f>
        <v>0</v>
      </c>
      <c r="AH45" s="23"/>
      <c r="AI45" s="24"/>
      <c r="AJ45" s="2"/>
    </row>
    <row r="46" spans="6:36" ht="15">
      <c r="F46" s="13"/>
      <c r="T46" s="4"/>
      <c r="U46" s="4"/>
      <c r="V46" s="4"/>
      <c r="W46" s="4"/>
      <c r="X46" s="4"/>
      <c r="Y46" s="4"/>
      <c r="Z46" s="4"/>
      <c r="AA46" s="4"/>
      <c r="AB46" s="20">
        <f>SUMIF($AC$40:$AC$42,"=g11",$AB$3:$AB$452)</f>
        <v>0</v>
      </c>
      <c r="AC46" s="21"/>
      <c r="AD46" s="21" t="s">
        <v>905</v>
      </c>
      <c r="AE46" s="22">
        <f t="shared" si="3"/>
        <v>0</v>
      </c>
      <c r="AF46" s="23">
        <f>SUMIF($AC$530:$AC$641,"=G11",$AF$530:$AF$641)</f>
        <v>0</v>
      </c>
      <c r="AG46" s="22">
        <f>SUMIF($AC$3:$AC$452,"=g11",$AG$3:$AG$452)</f>
        <v>0</v>
      </c>
      <c r="AH46" s="23"/>
      <c r="AI46" s="24"/>
      <c r="AJ46" s="2"/>
    </row>
    <row r="47" spans="6:36" ht="15">
      <c r="F47" s="13"/>
      <c r="T47" s="4"/>
      <c r="U47" s="4"/>
      <c r="V47" s="4"/>
      <c r="W47" s="4"/>
      <c r="X47" s="4"/>
      <c r="Y47" s="4"/>
      <c r="Z47" s="4"/>
      <c r="AA47" s="4"/>
      <c r="AB47" s="20">
        <f>SUMIF($AC$40:$AC$42,"=r",$AB$3:$AB$452)</f>
        <v>0</v>
      </c>
      <c r="AC47" s="21"/>
      <c r="AD47" s="21" t="s">
        <v>786</v>
      </c>
      <c r="AE47" s="22">
        <f t="shared" si="3"/>
        <v>0</v>
      </c>
      <c r="AF47" s="23">
        <f>SUMIF($AC$530:$AC$641,"=R",$AF$530:$AF$641)</f>
        <v>0</v>
      </c>
      <c r="AG47" s="22">
        <f>SUMIF($AC$3:$AC$452,"=r",$AG$3:$AG$452)</f>
        <v>0</v>
      </c>
      <c r="AH47" s="23"/>
      <c r="AI47" s="24"/>
      <c r="AJ47" s="2"/>
    </row>
    <row r="48" spans="6:36" ht="15">
      <c r="F48" s="13"/>
      <c r="T48" s="4"/>
      <c r="U48" s="4"/>
      <c r="V48" s="4"/>
      <c r="W48" s="4"/>
      <c r="X48" s="4"/>
      <c r="Y48" s="4"/>
      <c r="Z48" s="4"/>
      <c r="AA48" s="4"/>
      <c r="AB48" s="20">
        <f>SUMIF($AC$40:$AC$42,"=c12a",$AB$3:$AB$452)</f>
        <v>0</v>
      </c>
      <c r="AC48" s="21"/>
      <c r="AD48" s="21" t="s">
        <v>759</v>
      </c>
      <c r="AE48" s="22">
        <f t="shared" si="3"/>
        <v>0</v>
      </c>
      <c r="AF48" s="23">
        <f>SUMIF($AC$530:$AC$641,"=C12a",$AF$530:$AF$641)</f>
        <v>0</v>
      </c>
      <c r="AG48" s="22">
        <f>SUMIF($AC$40:$AC$42,"=C12a",$AG$3:$AG$452)</f>
        <v>0</v>
      </c>
      <c r="AH48" s="23">
        <f>SUMIF($AC$530:$AC$641,"=C12a",$AH$530:$AH$641)</f>
        <v>0</v>
      </c>
      <c r="AI48" s="24">
        <f>SUMIF($AC$40:$AC$42,"=C12a",$AI$3:$AI$452)</f>
        <v>0</v>
      </c>
      <c r="AJ48" s="2"/>
    </row>
    <row r="49" spans="6:36" ht="15">
      <c r="F49" s="13"/>
      <c r="T49" s="4"/>
      <c r="U49" s="4"/>
      <c r="V49" s="4"/>
      <c r="W49" s="4"/>
      <c r="X49" s="4"/>
      <c r="Y49" s="4"/>
      <c r="Z49" s="4"/>
      <c r="AA49" s="4"/>
      <c r="AB49" s="20">
        <f>SUMIF($AC$40:$AC$42,"=c12b",$AB$3:$AB$452)</f>
        <v>0</v>
      </c>
      <c r="AC49" s="21"/>
      <c r="AD49" s="21" t="s">
        <v>38</v>
      </c>
      <c r="AE49" s="22">
        <f t="shared" si="3"/>
        <v>0</v>
      </c>
      <c r="AF49" s="23">
        <f>SUMIF($AC$530:$AC$641,"=c12b",$AF$530:$AF$641)</f>
        <v>0</v>
      </c>
      <c r="AG49" s="22">
        <f>SUMIF($AC$3:$AC$452,"=C12b",$AG$3:$AG$452)</f>
        <v>0</v>
      </c>
      <c r="AH49" s="23">
        <f>SUMIF($AC$530:$AC$641,"=c12b",$AH$530:$AH$641)</f>
        <v>0</v>
      </c>
      <c r="AI49" s="24">
        <f>SUMIF($AC$3:$AC$452,"=C12b",$AI$3:$AI$452)</f>
        <v>0</v>
      </c>
      <c r="AJ49" s="2"/>
    </row>
    <row r="50" spans="6:36" ht="15">
      <c r="F50" s="13"/>
      <c r="T50" s="4"/>
      <c r="U50" s="4"/>
      <c r="V50" s="4"/>
      <c r="W50" s="4"/>
      <c r="X50" s="4"/>
      <c r="Y50" s="4"/>
      <c r="Z50" s="4"/>
      <c r="AA50" s="4"/>
      <c r="AB50" s="20">
        <f>SUMIF($AC$40:$AC$42,"=g12",$AB$3:$AB$452)</f>
        <v>0</v>
      </c>
      <c r="AC50" s="21"/>
      <c r="AD50" s="21" t="s">
        <v>916</v>
      </c>
      <c r="AE50" s="22">
        <f t="shared" si="3"/>
        <v>0</v>
      </c>
      <c r="AF50" s="23">
        <f>SUMIF($AC$530:$AC$641,"=G12",$AF$530:$AF$641)</f>
        <v>0</v>
      </c>
      <c r="AG50" s="22">
        <f>SUMIF($AC$3:$AC$452,"=g12",$AG$3:$AG$452)</f>
        <v>0</v>
      </c>
      <c r="AH50" s="23"/>
      <c r="AI50" s="24"/>
      <c r="AJ50" s="2"/>
    </row>
    <row r="51" spans="6:36" ht="15">
      <c r="F51" s="13"/>
      <c r="T51" s="4"/>
      <c r="U51" s="4"/>
      <c r="V51" s="4"/>
      <c r="W51" s="4"/>
      <c r="X51" s="4"/>
      <c r="Y51" s="4"/>
      <c r="Z51" s="4"/>
      <c r="AA51" s="4"/>
      <c r="AB51" s="20">
        <f>SUMIF($AC$40:$AC$42,"=c21",$AB$3:$AB$452)</f>
        <v>0</v>
      </c>
      <c r="AC51" s="21"/>
      <c r="AD51" s="21" t="s">
        <v>798</v>
      </c>
      <c r="AE51" s="22">
        <f t="shared" si="3"/>
        <v>0</v>
      </c>
      <c r="AF51" s="23">
        <f>SUMIF($AC$530:$AC$641,"=c21",$AF$530:$AF$641)</f>
        <v>0</v>
      </c>
      <c r="AG51" s="22">
        <f>SUMIF($AC$3:$AC$452,"=c21",$AG$3:$AG$452)</f>
        <v>0</v>
      </c>
      <c r="AH51" s="23"/>
      <c r="AI51" s="24"/>
      <c r="AJ51" s="2"/>
    </row>
    <row r="52" spans="6:36" ht="15">
      <c r="F52" s="13"/>
      <c r="T52" s="4"/>
      <c r="U52" s="4"/>
      <c r="V52" s="4"/>
      <c r="W52" s="4"/>
      <c r="X52" s="4"/>
      <c r="Y52" s="4"/>
      <c r="Z52" s="4"/>
      <c r="AA52" s="4"/>
      <c r="AB52" s="20"/>
      <c r="AC52" s="21"/>
      <c r="AD52" s="21"/>
      <c r="AE52" s="22"/>
      <c r="AF52" s="23"/>
      <c r="AG52" s="22"/>
      <c r="AH52" s="23"/>
      <c r="AI52" s="24"/>
      <c r="AJ52" s="2"/>
    </row>
    <row r="53" spans="6:36" ht="15.75" thickBot="1">
      <c r="F53" s="13"/>
      <c r="T53" s="4"/>
      <c r="U53" s="4"/>
      <c r="V53" s="4"/>
      <c r="W53" s="4"/>
      <c r="X53" s="4"/>
      <c r="Y53" s="4"/>
      <c r="Z53" s="4"/>
      <c r="AA53" s="4"/>
      <c r="AB53" s="25">
        <f>SUM(AB44:AB51)</f>
        <v>20</v>
      </c>
      <c r="AC53" s="26"/>
      <c r="AD53" s="26" t="s">
        <v>933</v>
      </c>
      <c r="AE53" s="27">
        <f>SUM(AE44:AE51)</f>
        <v>11507</v>
      </c>
      <c r="AF53" s="28">
        <f>SUM(AF44:AF51)</f>
        <v>0</v>
      </c>
      <c r="AG53" s="27"/>
      <c r="AH53" s="27"/>
      <c r="AI53" s="29"/>
      <c r="AJ53" s="2"/>
    </row>
    <row r="54" spans="6:36" ht="15">
      <c r="F54" s="13"/>
      <c r="T54" s="4"/>
      <c r="U54" s="4"/>
      <c r="V54" s="4"/>
      <c r="W54" s="4"/>
      <c r="X54" s="4"/>
      <c r="Y54" s="4"/>
      <c r="Z54" s="4"/>
      <c r="AA54" s="4"/>
      <c r="AB54" s="37">
        <v>2019</v>
      </c>
      <c r="AC54" s="15"/>
      <c r="AD54" s="15"/>
      <c r="AE54" s="17"/>
      <c r="AF54" s="18"/>
      <c r="AG54" s="17"/>
      <c r="AH54" s="17"/>
      <c r="AI54" s="19"/>
      <c r="AJ54" s="2"/>
    </row>
    <row r="55" spans="6:36" ht="15">
      <c r="F55" s="13"/>
      <c r="T55" s="4"/>
      <c r="U55" s="4"/>
      <c r="V55" s="4"/>
      <c r="W55" s="4"/>
      <c r="X55" s="4"/>
      <c r="Y55" s="4"/>
      <c r="Z55" s="4"/>
      <c r="AA55" s="4"/>
      <c r="AB55" s="20">
        <f>SUMIF($AC$40:$AC$42,"=c11",$AB$3:$AB$452)</f>
        <v>20</v>
      </c>
      <c r="AC55" s="21"/>
      <c r="AD55" s="21" t="s">
        <v>24</v>
      </c>
      <c r="AE55" s="22">
        <f>AG55+AI55</f>
        <v>8630.25</v>
      </c>
      <c r="AF55" s="23">
        <f>SUMIF($AC$530:$AC$641,"=c11",$AF$530:$AF$641)</f>
        <v>0</v>
      </c>
      <c r="AG55" s="22">
        <f>AG44*0.75</f>
        <v>8630.25</v>
      </c>
      <c r="AH55" s="23"/>
      <c r="AI55" s="24"/>
      <c r="AJ55" s="2"/>
    </row>
    <row r="56" spans="6:36" ht="15">
      <c r="F56" s="13"/>
      <c r="T56" s="4"/>
      <c r="U56" s="4"/>
      <c r="V56" s="4"/>
      <c r="W56" s="4"/>
      <c r="X56" s="4"/>
      <c r="Y56" s="4"/>
      <c r="Z56" s="4"/>
      <c r="AA56" s="4"/>
      <c r="AB56" s="20">
        <f>SUMIF($AC$40:$AC$42,"=c11o",$AB$3:$AB$452)</f>
        <v>0</v>
      </c>
      <c r="AC56" s="21"/>
      <c r="AD56" s="21" t="s">
        <v>33</v>
      </c>
      <c r="AE56" s="22">
        <f aca="true" t="shared" si="4" ref="AE56:AE62">AG56+AI56</f>
        <v>0</v>
      </c>
      <c r="AF56" s="23">
        <f>SUMIF($AC$530:$AC$641,"=c11o",$AF$530:$AF$641)</f>
        <v>0</v>
      </c>
      <c r="AG56" s="22">
        <f>SUMIF($AC$3:$AC$452,"=c11o",$AG$3:$AG$452)</f>
        <v>0</v>
      </c>
      <c r="AH56" s="23"/>
      <c r="AI56" s="24"/>
      <c r="AJ56" s="2"/>
    </row>
    <row r="57" spans="6:36" ht="15">
      <c r="F57" s="13"/>
      <c r="T57" s="4"/>
      <c r="U57" s="4"/>
      <c r="V57" s="4"/>
      <c r="W57" s="4"/>
      <c r="X57" s="4"/>
      <c r="Y57" s="4"/>
      <c r="Z57" s="4"/>
      <c r="AA57" s="4"/>
      <c r="AB57" s="20">
        <f>SUMIF($AC$40:$AC$42,"=g11",$AB$3:$AB$452)</f>
        <v>0</v>
      </c>
      <c r="AC57" s="21"/>
      <c r="AD57" s="21" t="s">
        <v>905</v>
      </c>
      <c r="AE57" s="22">
        <f t="shared" si="4"/>
        <v>0</v>
      </c>
      <c r="AF57" s="23">
        <f>SUMIF($AC$530:$AC$641,"=G11",$AF$530:$AF$641)</f>
        <v>0</v>
      </c>
      <c r="AG57" s="22">
        <f>SUMIF($AC$3:$AC$452,"=g11",$AG$3:$AG$452)</f>
        <v>0</v>
      </c>
      <c r="AH57" s="23"/>
      <c r="AI57" s="24"/>
      <c r="AJ57" s="2"/>
    </row>
    <row r="58" spans="6:36" ht="15">
      <c r="F58" s="13"/>
      <c r="T58" s="4"/>
      <c r="U58" s="4"/>
      <c r="V58" s="4"/>
      <c r="W58" s="4"/>
      <c r="X58" s="4"/>
      <c r="Y58" s="4"/>
      <c r="Z58" s="4"/>
      <c r="AA58" s="4"/>
      <c r="AB58" s="20">
        <f>SUMIF($AC$40:$AC$42,"=r",$AB$3:$AB$452)</f>
        <v>0</v>
      </c>
      <c r="AC58" s="21"/>
      <c r="AD58" s="21" t="s">
        <v>786</v>
      </c>
      <c r="AE58" s="22">
        <f t="shared" si="4"/>
        <v>0</v>
      </c>
      <c r="AF58" s="23">
        <f>SUMIF($AC$530:$AC$641,"=R",$AF$530:$AF$641)</f>
        <v>0</v>
      </c>
      <c r="AG58" s="22">
        <f>SUMIF($AC$3:$AC$452,"=r",$AG$3:$AG$452)</f>
        <v>0</v>
      </c>
      <c r="AH58" s="23"/>
      <c r="AI58" s="24"/>
      <c r="AJ58" s="2"/>
    </row>
    <row r="59" spans="6:36" ht="15">
      <c r="F59" s="13"/>
      <c r="T59" s="4"/>
      <c r="U59" s="4"/>
      <c r="V59" s="4"/>
      <c r="W59" s="4"/>
      <c r="X59" s="4"/>
      <c r="Y59" s="4"/>
      <c r="Z59" s="4"/>
      <c r="AA59" s="4"/>
      <c r="AB59" s="20">
        <f>SUMIF($AC$40:$AC$42,"=c12a",$AB$3:$AB$452)</f>
        <v>0</v>
      </c>
      <c r="AC59" s="21"/>
      <c r="AD59" s="21" t="s">
        <v>759</v>
      </c>
      <c r="AE59" s="22">
        <f t="shared" si="4"/>
        <v>0</v>
      </c>
      <c r="AF59" s="23">
        <f>SUMIF($AC$530:$AC$641,"=C12a",$AF$530:$AF$641)</f>
        <v>0</v>
      </c>
      <c r="AG59" s="22">
        <f>SUMIF($AC$40:$AC$42,"=C12a",$AG$3:$AG$452)</f>
        <v>0</v>
      </c>
      <c r="AH59" s="23">
        <f>SUMIF($AC$530:$AC$641,"=C12a",$AH$530:$AH$641)</f>
        <v>0</v>
      </c>
      <c r="AI59" s="24">
        <f>SUMIF($AC$40:$AC$42,"=C12a",$AI$3:$AI$452)</f>
        <v>0</v>
      </c>
      <c r="AJ59" s="2"/>
    </row>
    <row r="60" spans="6:36" ht="15">
      <c r="F60" s="13"/>
      <c r="T60" s="4"/>
      <c r="U60" s="4"/>
      <c r="V60" s="4"/>
      <c r="W60" s="4"/>
      <c r="X60" s="4"/>
      <c r="Y60" s="4"/>
      <c r="Z60" s="4"/>
      <c r="AA60" s="4"/>
      <c r="AB60" s="20">
        <f>SUMIF($AC$40:$AC$42,"=c12b",$AB$3:$AB$452)</f>
        <v>0</v>
      </c>
      <c r="AC60" s="21"/>
      <c r="AD60" s="21" t="s">
        <v>38</v>
      </c>
      <c r="AE60" s="22">
        <f t="shared" si="4"/>
        <v>0</v>
      </c>
      <c r="AF60" s="23">
        <f>SUMIF($AC$530:$AC$641,"=c12b",$AF$530:$AF$641)</f>
        <v>0</v>
      </c>
      <c r="AG60" s="22">
        <f>SUMIF($AC$3:$AC$452,"=C12b",$AG$3:$AG$452)</f>
        <v>0</v>
      </c>
      <c r="AH60" s="23">
        <f>SUMIF($AC$530:$AC$641,"=c12b",$AH$530:$AH$641)</f>
        <v>0</v>
      </c>
      <c r="AI60" s="24">
        <f>SUMIF($AC$3:$AC$452,"=C12b",$AI$3:$AI$452)</f>
        <v>0</v>
      </c>
      <c r="AJ60" s="2"/>
    </row>
    <row r="61" spans="6:36" ht="15">
      <c r="F61" s="13"/>
      <c r="T61" s="4"/>
      <c r="U61" s="4"/>
      <c r="V61" s="4"/>
      <c r="W61" s="4"/>
      <c r="X61" s="4"/>
      <c r="Y61" s="4"/>
      <c r="Z61" s="4"/>
      <c r="AA61" s="4"/>
      <c r="AB61" s="20">
        <f>SUMIF($AC$40:$AC$42,"=g12",$AB$3:$AB$452)</f>
        <v>0</v>
      </c>
      <c r="AC61" s="21"/>
      <c r="AD61" s="21" t="s">
        <v>916</v>
      </c>
      <c r="AE61" s="22">
        <f t="shared" si="4"/>
        <v>0</v>
      </c>
      <c r="AF61" s="23">
        <f>SUMIF($AC$530:$AC$641,"=G12",$AF$530:$AF$641)</f>
        <v>0</v>
      </c>
      <c r="AG61" s="22">
        <f>SUMIF($AC$3:$AC$452,"=g12",$AG$3:$AG$452)</f>
        <v>0</v>
      </c>
      <c r="AH61" s="23"/>
      <c r="AI61" s="24"/>
      <c r="AJ61" s="2"/>
    </row>
    <row r="62" spans="6:36" ht="15">
      <c r="F62" s="13"/>
      <c r="T62" s="4"/>
      <c r="U62" s="4"/>
      <c r="V62" s="4"/>
      <c r="W62" s="4"/>
      <c r="X62" s="4"/>
      <c r="Y62" s="4"/>
      <c r="Z62" s="4"/>
      <c r="AA62" s="4"/>
      <c r="AB62" s="20">
        <f>SUMIF($AC$40:$AC$42,"=c21",$AB$3:$AB$452)</f>
        <v>0</v>
      </c>
      <c r="AC62" s="21"/>
      <c r="AD62" s="21" t="s">
        <v>798</v>
      </c>
      <c r="AE62" s="22">
        <f t="shared" si="4"/>
        <v>0</v>
      </c>
      <c r="AF62" s="23">
        <f>SUMIF($AC$530:$AC$641,"=c21",$AF$530:$AF$641)</f>
        <v>0</v>
      </c>
      <c r="AG62" s="22">
        <f>SUMIF($AC$3:$AC$452,"=c21",$AG$3:$AG$452)</f>
        <v>0</v>
      </c>
      <c r="AH62" s="23"/>
      <c r="AI62" s="24"/>
      <c r="AJ62" s="2"/>
    </row>
    <row r="63" spans="6:36" ht="15">
      <c r="F63" s="13"/>
      <c r="T63" s="4"/>
      <c r="U63" s="4"/>
      <c r="V63" s="4"/>
      <c r="W63" s="4"/>
      <c r="X63" s="4"/>
      <c r="Y63" s="4"/>
      <c r="Z63" s="4"/>
      <c r="AA63" s="4"/>
      <c r="AB63" s="20"/>
      <c r="AC63" s="21"/>
      <c r="AD63" s="21"/>
      <c r="AE63" s="22"/>
      <c r="AF63" s="23"/>
      <c r="AG63" s="22"/>
      <c r="AH63" s="23"/>
      <c r="AI63" s="24"/>
      <c r="AJ63" s="2"/>
    </row>
    <row r="64" spans="6:36" ht="15.75" thickBot="1">
      <c r="F64" s="13"/>
      <c r="T64" s="4"/>
      <c r="U64" s="4"/>
      <c r="V64" s="4"/>
      <c r="W64" s="4"/>
      <c r="X64" s="4"/>
      <c r="Y64" s="4"/>
      <c r="Z64" s="4"/>
      <c r="AA64" s="4"/>
      <c r="AB64" s="25">
        <f>SUM(AB55:AB62)</f>
        <v>20</v>
      </c>
      <c r="AC64" s="26"/>
      <c r="AD64" s="26" t="s">
        <v>933</v>
      </c>
      <c r="AE64" s="27">
        <f>SUM(AE55:AE62)</f>
        <v>8630.25</v>
      </c>
      <c r="AF64" s="28">
        <f>SUM(AF55:AF62)</f>
        <v>0</v>
      </c>
      <c r="AG64" s="27"/>
      <c r="AH64" s="27"/>
      <c r="AI64" s="29"/>
      <c r="AJ64" s="2"/>
    </row>
    <row r="65" spans="6:36" ht="15">
      <c r="F65" s="13"/>
      <c r="T65" s="4"/>
      <c r="U65" s="4"/>
      <c r="V65" s="4"/>
      <c r="W65" s="4"/>
      <c r="X65" s="4"/>
      <c r="Y65" s="4"/>
      <c r="Z65" s="4"/>
      <c r="AA65" s="4"/>
      <c r="AB65" s="37">
        <v>2020</v>
      </c>
      <c r="AC65" s="15"/>
      <c r="AD65" s="15"/>
      <c r="AE65" s="17"/>
      <c r="AF65" s="18"/>
      <c r="AG65" s="17"/>
      <c r="AH65" s="17"/>
      <c r="AI65" s="19"/>
      <c r="AJ65" s="2"/>
    </row>
    <row r="66" spans="6:36" ht="15">
      <c r="F66" s="13"/>
      <c r="T66" s="4"/>
      <c r="U66" s="4"/>
      <c r="V66" s="4"/>
      <c r="W66" s="4"/>
      <c r="X66" s="4"/>
      <c r="Y66" s="4"/>
      <c r="Z66" s="4"/>
      <c r="AA66" s="4"/>
      <c r="AB66" s="20">
        <f>SUMIF($AC$40:$AC$42,"=c11",$AB$3:$AB$452)</f>
        <v>20</v>
      </c>
      <c r="AC66" s="21"/>
      <c r="AD66" s="21" t="s">
        <v>24</v>
      </c>
      <c r="AE66" s="22">
        <f>AG66+AI66</f>
        <v>2876.75</v>
      </c>
      <c r="AF66" s="23">
        <f>SUMIF($AC$530:$AC$641,"=c11",$AF$530:$AF$641)</f>
        <v>0</v>
      </c>
      <c r="AG66" s="22">
        <f>AG44*0.25</f>
        <v>2876.75</v>
      </c>
      <c r="AH66" s="23"/>
      <c r="AI66" s="24"/>
      <c r="AJ66" s="2"/>
    </row>
    <row r="67" spans="6:36" ht="15">
      <c r="F67" s="13"/>
      <c r="T67" s="4"/>
      <c r="U67" s="4"/>
      <c r="V67" s="4"/>
      <c r="W67" s="4"/>
      <c r="X67" s="4"/>
      <c r="Y67" s="4"/>
      <c r="Z67" s="4"/>
      <c r="AA67" s="4"/>
      <c r="AB67" s="20">
        <f>SUMIF($AC$40:$AC$42,"=c11o",$AB$3:$AB$452)</f>
        <v>0</v>
      </c>
      <c r="AC67" s="21"/>
      <c r="AD67" s="21" t="s">
        <v>33</v>
      </c>
      <c r="AE67" s="22">
        <f aca="true" t="shared" si="5" ref="AE67:AE73">AG67+AI67</f>
        <v>0</v>
      </c>
      <c r="AF67" s="23">
        <f>SUMIF($AC$530:$AC$641,"=c11o",$AF$530:$AF$641)</f>
        <v>0</v>
      </c>
      <c r="AG67" s="22">
        <f>SUMIF($AC$3:$AC$452,"=c11o",$AG$3:$AG$452)</f>
        <v>0</v>
      </c>
      <c r="AH67" s="23"/>
      <c r="AI67" s="24"/>
      <c r="AJ67" s="2"/>
    </row>
    <row r="68" spans="6:36" ht="15">
      <c r="F68" s="13"/>
      <c r="T68" s="4"/>
      <c r="U68" s="4"/>
      <c r="V68" s="4"/>
      <c r="W68" s="4"/>
      <c r="X68" s="4"/>
      <c r="Y68" s="4"/>
      <c r="Z68" s="4"/>
      <c r="AA68" s="4"/>
      <c r="AB68" s="20">
        <f>SUMIF($AC$40:$AC$42,"=g11",$AB$3:$AB$452)</f>
        <v>0</v>
      </c>
      <c r="AC68" s="21"/>
      <c r="AD68" s="21" t="s">
        <v>905</v>
      </c>
      <c r="AE68" s="22">
        <f t="shared" si="5"/>
        <v>0</v>
      </c>
      <c r="AF68" s="23">
        <f>SUMIF($AC$530:$AC$641,"=G11",$AF$530:$AF$641)</f>
        <v>0</v>
      </c>
      <c r="AG68" s="22">
        <f>SUMIF($AC$3:$AC$452,"=g11",$AG$3:$AG$452)</f>
        <v>0</v>
      </c>
      <c r="AH68" s="23"/>
      <c r="AI68" s="24"/>
      <c r="AJ68" s="2"/>
    </row>
    <row r="69" spans="6:36" ht="15">
      <c r="F69" s="13"/>
      <c r="T69" s="4"/>
      <c r="U69" s="4"/>
      <c r="V69" s="4"/>
      <c r="W69" s="4"/>
      <c r="X69" s="4"/>
      <c r="Y69" s="4"/>
      <c r="Z69" s="4"/>
      <c r="AA69" s="4"/>
      <c r="AB69" s="20">
        <f>SUMIF($AC$40:$AC$42,"=r",$AB$3:$AB$452)</f>
        <v>0</v>
      </c>
      <c r="AC69" s="21"/>
      <c r="AD69" s="21" t="s">
        <v>786</v>
      </c>
      <c r="AE69" s="22">
        <f t="shared" si="5"/>
        <v>0</v>
      </c>
      <c r="AF69" s="23">
        <f>SUMIF($AC$530:$AC$641,"=R",$AF$530:$AF$641)</f>
        <v>0</v>
      </c>
      <c r="AG69" s="22">
        <f>SUMIF($AC$3:$AC$452,"=r",$AG$3:$AG$452)</f>
        <v>0</v>
      </c>
      <c r="AH69" s="23"/>
      <c r="AI69" s="24"/>
      <c r="AJ69" s="2"/>
    </row>
    <row r="70" spans="6:36" ht="15">
      <c r="F70" s="13"/>
      <c r="T70" s="4"/>
      <c r="U70" s="4"/>
      <c r="V70" s="4"/>
      <c r="W70" s="4"/>
      <c r="X70" s="4"/>
      <c r="Y70" s="4"/>
      <c r="Z70" s="4"/>
      <c r="AA70" s="4"/>
      <c r="AB70" s="20">
        <f>SUMIF($AC$40:$AC$42,"=c12a",$AB$3:$AB$452)</f>
        <v>0</v>
      </c>
      <c r="AC70" s="21"/>
      <c r="AD70" s="21" t="s">
        <v>759</v>
      </c>
      <c r="AE70" s="22">
        <f t="shared" si="5"/>
        <v>0</v>
      </c>
      <c r="AF70" s="23">
        <f>SUMIF($AC$530:$AC$641,"=C12a",$AF$530:$AF$641)</f>
        <v>0</v>
      </c>
      <c r="AG70" s="22">
        <f>SUMIF($AC$40:$AC$42,"=C12a",$AG$3:$AG$452)</f>
        <v>0</v>
      </c>
      <c r="AH70" s="23">
        <f>SUMIF($AC$530:$AC$641,"=C12a",$AH$530:$AH$641)</f>
        <v>0</v>
      </c>
      <c r="AI70" s="24">
        <f>SUMIF($AC$40:$AC$42,"=C12a",$AI$3:$AI$452)</f>
        <v>0</v>
      </c>
      <c r="AJ70" s="2"/>
    </row>
    <row r="71" spans="6:36" ht="15">
      <c r="F71" s="13"/>
      <c r="T71" s="4"/>
      <c r="U71" s="4"/>
      <c r="V71" s="4"/>
      <c r="W71" s="4"/>
      <c r="X71" s="4"/>
      <c r="Y71" s="4"/>
      <c r="Z71" s="4"/>
      <c r="AA71" s="4"/>
      <c r="AB71" s="20">
        <f>SUMIF($AC$40:$AC$42,"=c12b",$AB$3:$AB$452)</f>
        <v>0</v>
      </c>
      <c r="AC71" s="21"/>
      <c r="AD71" s="21" t="s">
        <v>38</v>
      </c>
      <c r="AE71" s="22">
        <f t="shared" si="5"/>
        <v>0</v>
      </c>
      <c r="AF71" s="23">
        <f>SUMIF($AC$530:$AC$641,"=c12b",$AF$530:$AF$641)</f>
        <v>0</v>
      </c>
      <c r="AG71" s="22">
        <f>SUMIF($AC$3:$AC$452,"=C12b",$AG$3:$AG$452)</f>
        <v>0</v>
      </c>
      <c r="AH71" s="23">
        <f>SUMIF($AC$530:$AC$641,"=c12b",$AH$530:$AH$641)</f>
        <v>0</v>
      </c>
      <c r="AI71" s="24">
        <f>SUMIF($AC$3:$AC$452,"=C12b",$AI$3:$AI$452)</f>
        <v>0</v>
      </c>
      <c r="AJ71" s="2"/>
    </row>
    <row r="72" spans="6:36" ht="15">
      <c r="F72" s="13"/>
      <c r="T72" s="4"/>
      <c r="U72" s="4"/>
      <c r="V72" s="4"/>
      <c r="W72" s="4"/>
      <c r="X72" s="4"/>
      <c r="Y72" s="4"/>
      <c r="Z72" s="4"/>
      <c r="AA72" s="4"/>
      <c r="AB72" s="20">
        <f>SUMIF($AC$40:$AC$42,"=g12",$AB$3:$AB$452)</f>
        <v>0</v>
      </c>
      <c r="AC72" s="21"/>
      <c r="AD72" s="21" t="s">
        <v>916</v>
      </c>
      <c r="AE72" s="22">
        <f t="shared" si="5"/>
        <v>0</v>
      </c>
      <c r="AF72" s="23">
        <f>SUMIF($AC$530:$AC$641,"=G12",$AF$530:$AF$641)</f>
        <v>0</v>
      </c>
      <c r="AG72" s="22">
        <f>SUMIF($AC$3:$AC$452,"=g12",$AG$3:$AG$452)</f>
        <v>0</v>
      </c>
      <c r="AH72" s="23"/>
      <c r="AI72" s="24"/>
      <c r="AJ72" s="2"/>
    </row>
    <row r="73" spans="6:36" ht="15">
      <c r="F73" s="13"/>
      <c r="T73" s="4"/>
      <c r="U73" s="4"/>
      <c r="V73" s="4"/>
      <c r="W73" s="4"/>
      <c r="X73" s="4"/>
      <c r="Y73" s="4"/>
      <c r="Z73" s="4"/>
      <c r="AA73" s="4"/>
      <c r="AB73" s="20">
        <f>SUMIF($AC$40:$AC$42,"=c21",$AB$3:$AB$452)</f>
        <v>0</v>
      </c>
      <c r="AC73" s="21"/>
      <c r="AD73" s="21" t="s">
        <v>798</v>
      </c>
      <c r="AE73" s="22">
        <f t="shared" si="5"/>
        <v>0</v>
      </c>
      <c r="AF73" s="23">
        <f>SUMIF($AC$530:$AC$641,"=c21",$AF$530:$AF$641)</f>
        <v>0</v>
      </c>
      <c r="AG73" s="22">
        <f>SUMIF($AC$3:$AC$452,"=c21",$AG$3:$AG$452)</f>
        <v>0</v>
      </c>
      <c r="AH73" s="23"/>
      <c r="AI73" s="24"/>
      <c r="AJ73" s="2"/>
    </row>
    <row r="74" spans="6:36" ht="15">
      <c r="F74" s="13"/>
      <c r="T74" s="4"/>
      <c r="U74" s="4"/>
      <c r="V74" s="4"/>
      <c r="W74" s="4"/>
      <c r="X74" s="4"/>
      <c r="Y74" s="4"/>
      <c r="Z74" s="4"/>
      <c r="AA74" s="4"/>
      <c r="AB74" s="20"/>
      <c r="AC74" s="21"/>
      <c r="AD74" s="21"/>
      <c r="AE74" s="22"/>
      <c r="AF74" s="23"/>
      <c r="AG74" s="22"/>
      <c r="AH74" s="23"/>
      <c r="AI74" s="24"/>
      <c r="AJ74" s="2"/>
    </row>
    <row r="75" spans="6:36" ht="15.75" thickBot="1">
      <c r="F75" s="13"/>
      <c r="T75" s="4"/>
      <c r="U75" s="4"/>
      <c r="V75" s="4"/>
      <c r="W75" s="4"/>
      <c r="X75" s="4"/>
      <c r="Y75" s="4"/>
      <c r="Z75" s="4"/>
      <c r="AA75" s="4"/>
      <c r="AB75" s="25">
        <f>SUM(AB66:AB73)</f>
        <v>20</v>
      </c>
      <c r="AC75" s="26"/>
      <c r="AD75" s="26" t="s">
        <v>933</v>
      </c>
      <c r="AE75" s="27">
        <f>SUM(AE66:AE73)</f>
        <v>2876.75</v>
      </c>
      <c r="AF75" s="28">
        <f>SUM(AF66:AF73)</f>
        <v>0</v>
      </c>
      <c r="AG75" s="27"/>
      <c r="AH75" s="27"/>
      <c r="AI75" s="29"/>
      <c r="AJ75" s="2"/>
    </row>
    <row r="76" spans="6:36" ht="15">
      <c r="F76" s="1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"/>
      <c r="AF76" s="6"/>
      <c r="AG76" s="5"/>
      <c r="AH76" s="5"/>
      <c r="AI76" s="5"/>
      <c r="AJ76" s="2"/>
    </row>
    <row r="77" spans="6:36" ht="15">
      <c r="F77" s="1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5"/>
      <c r="AF77" s="6"/>
      <c r="AG77" s="5"/>
      <c r="AH77" s="5"/>
      <c r="AI77" s="5"/>
      <c r="AJ77" s="2"/>
    </row>
    <row r="78" spans="1:36" s="1" customFormat="1" ht="15.75" thickBot="1">
      <c r="A78" s="1">
        <v>7</v>
      </c>
      <c r="B78" s="1">
        <v>8321961078</v>
      </c>
      <c r="C78" s="1" t="s">
        <v>702</v>
      </c>
      <c r="D78" s="1">
        <v>70000548</v>
      </c>
      <c r="E78" s="1">
        <v>1</v>
      </c>
      <c r="F78" s="11" t="s">
        <v>25</v>
      </c>
      <c r="G78" s="1" t="s">
        <v>26</v>
      </c>
      <c r="H78" s="1" t="s">
        <v>27</v>
      </c>
      <c r="I78" s="1">
        <v>1</v>
      </c>
      <c r="K78" s="1" t="s">
        <v>28</v>
      </c>
      <c r="L78" s="1" t="s">
        <v>26</v>
      </c>
      <c r="M78" s="1" t="s">
        <v>283</v>
      </c>
      <c r="N78" s="1" t="s">
        <v>703</v>
      </c>
      <c r="O78" s="1">
        <v>31</v>
      </c>
      <c r="Q78" s="1" t="s">
        <v>28</v>
      </c>
      <c r="R78" s="1" t="s">
        <v>26</v>
      </c>
      <c r="S78" s="1" t="s">
        <v>704</v>
      </c>
      <c r="T78" s="7" t="s">
        <v>283</v>
      </c>
      <c r="U78" s="7" t="s">
        <v>703</v>
      </c>
      <c r="V78" s="7">
        <v>31</v>
      </c>
      <c r="W78" s="7"/>
      <c r="X78" s="7" t="s">
        <v>28</v>
      </c>
      <c r="Y78" s="7" t="s">
        <v>26</v>
      </c>
      <c r="Z78" s="7">
        <v>9660387</v>
      </c>
      <c r="AA78" s="7" t="s">
        <v>705</v>
      </c>
      <c r="AB78" s="7">
        <v>22</v>
      </c>
      <c r="AC78" s="7" t="s">
        <v>24</v>
      </c>
      <c r="AD78" s="9">
        <v>16036</v>
      </c>
      <c r="AE78" s="8">
        <f>AG78+AI78</f>
        <v>12828</v>
      </c>
      <c r="AF78" s="9">
        <v>16036</v>
      </c>
      <c r="AG78" s="8">
        <f>INT(AF78*0.8)</f>
        <v>12828</v>
      </c>
      <c r="AH78" s="9">
        <v>0</v>
      </c>
      <c r="AI78" s="8">
        <f>INT(AH78*0.8)</f>
        <v>0</v>
      </c>
      <c r="AJ78" s="3">
        <v>0</v>
      </c>
    </row>
    <row r="79" spans="6:36" ht="15">
      <c r="F79" s="13"/>
      <c r="T79" s="4"/>
      <c r="U79" s="4"/>
      <c r="V79" s="4"/>
      <c r="W79" s="4"/>
      <c r="X79" s="4"/>
      <c r="Y79" s="4"/>
      <c r="Z79" s="4"/>
      <c r="AA79" s="4"/>
      <c r="AB79" s="14" t="s">
        <v>943</v>
      </c>
      <c r="AC79" s="15"/>
      <c r="AD79" s="16" t="s">
        <v>944</v>
      </c>
      <c r="AE79" s="17" t="s">
        <v>945</v>
      </c>
      <c r="AF79" s="18"/>
      <c r="AG79" s="17" t="s">
        <v>946</v>
      </c>
      <c r="AH79" s="18"/>
      <c r="AI79" s="19" t="s">
        <v>947</v>
      </c>
      <c r="AJ79" s="2"/>
    </row>
    <row r="80" spans="6:36" ht="15">
      <c r="F80" s="13"/>
      <c r="T80" s="4"/>
      <c r="U80" s="4"/>
      <c r="V80" s="4"/>
      <c r="W80" s="4"/>
      <c r="X80" s="4"/>
      <c r="Y80" s="4"/>
      <c r="Z80" s="4"/>
      <c r="AA80" s="4"/>
      <c r="AB80" s="20">
        <f>SUMIF($AC$78:$AC$78,"=c11",AB78)</f>
        <v>22</v>
      </c>
      <c r="AC80" s="21"/>
      <c r="AD80" s="21" t="s">
        <v>24</v>
      </c>
      <c r="AE80" s="22">
        <f>AG80+AI80</f>
        <v>12828</v>
      </c>
      <c r="AF80" s="23">
        <f>SUMIF($AC$530:$AC$641,"=c11",$AF$530:$AF$641)</f>
        <v>0</v>
      </c>
      <c r="AG80" s="22">
        <f>SUMIF($AC$78:$AC$78,"=c11",AG78)</f>
        <v>12828</v>
      </c>
      <c r="AH80" s="23"/>
      <c r="AI80" s="24"/>
      <c r="AJ80" s="2"/>
    </row>
    <row r="81" spans="6:36" ht="15">
      <c r="F81" s="13"/>
      <c r="T81" s="4"/>
      <c r="U81" s="4"/>
      <c r="V81" s="4"/>
      <c r="W81" s="4"/>
      <c r="X81" s="4"/>
      <c r="Y81" s="4"/>
      <c r="Z81" s="4"/>
      <c r="AA81" s="4"/>
      <c r="AB81" s="20">
        <f>SUMIF($AC$3:$AC$452,"=c11o",$AB$3:$AB$452)</f>
        <v>0</v>
      </c>
      <c r="AC81" s="21"/>
      <c r="AD81" s="21" t="s">
        <v>33</v>
      </c>
      <c r="AE81" s="22">
        <f aca="true" t="shared" si="6" ref="AE81:AE87">AG81+AI81</f>
        <v>0</v>
      </c>
      <c r="AF81" s="23">
        <f>SUMIF($AC$530:$AC$641,"=c11o",$AF$530:$AF$641)</f>
        <v>0</v>
      </c>
      <c r="AG81" s="22">
        <f>SUMIF($AC$3:$AC$452,"=c11o",$AG$3:$AG$452)</f>
        <v>0</v>
      </c>
      <c r="AH81" s="23"/>
      <c r="AI81" s="24"/>
      <c r="AJ81" s="2"/>
    </row>
    <row r="82" spans="6:36" ht="15">
      <c r="F82" s="13"/>
      <c r="T82" s="4"/>
      <c r="U82" s="4"/>
      <c r="V82" s="4"/>
      <c r="W82" s="4"/>
      <c r="X82" s="4"/>
      <c r="Y82" s="4"/>
      <c r="Z82" s="4"/>
      <c r="AA82" s="4"/>
      <c r="AB82" s="20">
        <f>SUMIF($AC$3:$AC$452,"=g11",$AB$3:$AB$452)</f>
        <v>0</v>
      </c>
      <c r="AC82" s="21"/>
      <c r="AD82" s="21" t="s">
        <v>905</v>
      </c>
      <c r="AE82" s="22">
        <f t="shared" si="6"/>
        <v>0</v>
      </c>
      <c r="AF82" s="23">
        <f>SUMIF($AC$530:$AC$641,"=G11",$AF$530:$AF$641)</f>
        <v>0</v>
      </c>
      <c r="AG82" s="22">
        <f>SUMIF($AC$3:$AC$452,"=g11",$AG$3:$AG$452)</f>
        <v>0</v>
      </c>
      <c r="AH82" s="23"/>
      <c r="AI82" s="24"/>
      <c r="AJ82" s="2"/>
    </row>
    <row r="83" spans="6:36" ht="15">
      <c r="F83" s="13"/>
      <c r="T83" s="4"/>
      <c r="U83" s="4"/>
      <c r="V83" s="4"/>
      <c r="W83" s="4"/>
      <c r="X83" s="4"/>
      <c r="Y83" s="4"/>
      <c r="Z83" s="4"/>
      <c r="AA83" s="4"/>
      <c r="AB83" s="20">
        <f>SUMIF($AC$3:$AC$452,"=r",$AB$3:$AB$452)</f>
        <v>0</v>
      </c>
      <c r="AC83" s="21"/>
      <c r="AD83" s="21" t="s">
        <v>786</v>
      </c>
      <c r="AE83" s="22">
        <f t="shared" si="6"/>
        <v>0</v>
      </c>
      <c r="AF83" s="23">
        <f>SUMIF($AC$530:$AC$641,"=R",$AF$530:$AF$641)</f>
        <v>0</v>
      </c>
      <c r="AG83" s="22">
        <f>SUMIF($AC$3:$AC$452,"=r",$AG$3:$AG$452)</f>
        <v>0</v>
      </c>
      <c r="AH83" s="23"/>
      <c r="AI83" s="24"/>
      <c r="AJ83" s="2"/>
    </row>
    <row r="84" spans="6:36" ht="15">
      <c r="F84" s="13"/>
      <c r="T84" s="4"/>
      <c r="U84" s="4"/>
      <c r="V84" s="4"/>
      <c r="W84" s="4"/>
      <c r="X84" s="4"/>
      <c r="Y84" s="4"/>
      <c r="Z84" s="4"/>
      <c r="AA84" s="4"/>
      <c r="AB84" s="20">
        <f>SUMIF($AC$78:$AC$78,"=c12a",$AB$3:$AB$452)</f>
        <v>0</v>
      </c>
      <c r="AC84" s="21"/>
      <c r="AD84" s="21" t="s">
        <v>759</v>
      </c>
      <c r="AE84" s="22">
        <f t="shared" si="6"/>
        <v>0</v>
      </c>
      <c r="AF84" s="23">
        <f>SUMIF($AC$530:$AC$641,"=C12a",$AF$530:$AF$641)</f>
        <v>0</v>
      </c>
      <c r="AG84" s="22">
        <f>SUMIF($AC$78:$AC$78,"=C12a",$AG$3:$AG$452)</f>
        <v>0</v>
      </c>
      <c r="AH84" s="23">
        <f>SUMIF($AC$530:$AC$641,"=C12a",$AH$530:$AH$641)</f>
        <v>0</v>
      </c>
      <c r="AI84" s="24">
        <f>SUMIF($AC$78:$AC$78,"=C12a",$AI$3:$AI$452)</f>
        <v>0</v>
      </c>
      <c r="AJ84" s="2"/>
    </row>
    <row r="85" spans="6:36" ht="15">
      <c r="F85" s="13"/>
      <c r="T85" s="4"/>
      <c r="U85" s="4"/>
      <c r="V85" s="4"/>
      <c r="W85" s="4"/>
      <c r="X85" s="4"/>
      <c r="Y85" s="4"/>
      <c r="Z85" s="4"/>
      <c r="AA85" s="4"/>
      <c r="AB85" s="20">
        <f>SUMIF($AC$3:$AC$452,"=c12b",$AB$3:$AB$452)</f>
        <v>0</v>
      </c>
      <c r="AC85" s="21"/>
      <c r="AD85" s="21" t="s">
        <v>38</v>
      </c>
      <c r="AE85" s="22">
        <f t="shared" si="6"/>
        <v>0</v>
      </c>
      <c r="AF85" s="23">
        <f>SUMIF($AC$530:$AC$641,"=c12b",$AF$530:$AF$641)</f>
        <v>0</v>
      </c>
      <c r="AG85" s="22">
        <f>SUMIF($AC$3:$AC$452,"=C12b",$AG$3:$AG$452)</f>
        <v>0</v>
      </c>
      <c r="AH85" s="23">
        <f>SUMIF($AC$530:$AC$641,"=c12b",$AH$530:$AH$641)</f>
        <v>0</v>
      </c>
      <c r="AI85" s="24">
        <f>SUMIF($AC$3:$AC$452,"=C12b",$AI$3:$AI$452)</f>
        <v>0</v>
      </c>
      <c r="AJ85" s="2"/>
    </row>
    <row r="86" spans="6:36" ht="15">
      <c r="F86" s="13"/>
      <c r="T86" s="4"/>
      <c r="U86" s="4"/>
      <c r="V86" s="4"/>
      <c r="W86" s="4"/>
      <c r="X86" s="4"/>
      <c r="Y86" s="4"/>
      <c r="Z86" s="4"/>
      <c r="AA86" s="4"/>
      <c r="AB86" s="20">
        <f>SUMIF($AC$3:$AC$452,"=g12",$AB$3:$AB$452)</f>
        <v>0</v>
      </c>
      <c r="AC86" s="21"/>
      <c r="AD86" s="21" t="s">
        <v>916</v>
      </c>
      <c r="AE86" s="22">
        <f t="shared" si="6"/>
        <v>0</v>
      </c>
      <c r="AF86" s="23">
        <f>SUMIF($AC$530:$AC$641,"=G12",$AF$530:$AF$641)</f>
        <v>0</v>
      </c>
      <c r="AG86" s="22">
        <f>SUMIF($AC$3:$AC$452,"=g12",$AG$3:$AG$452)</f>
        <v>0</v>
      </c>
      <c r="AH86" s="23"/>
      <c r="AI86" s="24"/>
      <c r="AJ86" s="2"/>
    </row>
    <row r="87" spans="6:36" ht="15">
      <c r="F87" s="13"/>
      <c r="T87" s="4"/>
      <c r="U87" s="4"/>
      <c r="V87" s="4"/>
      <c r="W87" s="4"/>
      <c r="X87" s="4"/>
      <c r="Y87" s="4"/>
      <c r="Z87" s="4"/>
      <c r="AA87" s="4"/>
      <c r="AB87" s="20">
        <f>SUMIF($AC$3:$AC$452,"=c21",$AB$3:$AB$452)</f>
        <v>0</v>
      </c>
      <c r="AC87" s="21"/>
      <c r="AD87" s="21" t="s">
        <v>798</v>
      </c>
      <c r="AE87" s="22">
        <f t="shared" si="6"/>
        <v>0</v>
      </c>
      <c r="AF87" s="23">
        <f>SUMIF($AC$530:$AC$641,"=c21",$AF$530:$AF$641)</f>
        <v>0</v>
      </c>
      <c r="AG87" s="22">
        <f>SUMIF($AC$3:$AC$452,"=c21",$AG$3:$AG$452)</f>
        <v>0</v>
      </c>
      <c r="AH87" s="23"/>
      <c r="AI87" s="24"/>
      <c r="AJ87" s="2"/>
    </row>
    <row r="88" spans="6:36" ht="15">
      <c r="F88" s="13"/>
      <c r="T88" s="4"/>
      <c r="U88" s="4"/>
      <c r="V88" s="4"/>
      <c r="W88" s="4"/>
      <c r="X88" s="4"/>
      <c r="Y88" s="4"/>
      <c r="Z88" s="4"/>
      <c r="AA88" s="4"/>
      <c r="AB88" s="20"/>
      <c r="AC88" s="21"/>
      <c r="AD88" s="21"/>
      <c r="AE88" s="22"/>
      <c r="AF88" s="23"/>
      <c r="AG88" s="22"/>
      <c r="AH88" s="23"/>
      <c r="AI88" s="24"/>
      <c r="AJ88" s="2"/>
    </row>
    <row r="89" spans="6:36" ht="15.75" thickBot="1">
      <c r="F89" s="13"/>
      <c r="T89" s="4"/>
      <c r="U89" s="4"/>
      <c r="V89" s="4"/>
      <c r="W89" s="4"/>
      <c r="X89" s="4"/>
      <c r="Y89" s="4"/>
      <c r="Z89" s="4"/>
      <c r="AA89" s="4"/>
      <c r="AB89" s="25">
        <f>SUM(AB80:AB87)</f>
        <v>22</v>
      </c>
      <c r="AC89" s="26"/>
      <c r="AD89" s="26" t="s">
        <v>933</v>
      </c>
      <c r="AE89" s="27">
        <f>SUM(AE80:AE87)</f>
        <v>12828</v>
      </c>
      <c r="AF89" s="28">
        <f>SUM(AF80:AF87)</f>
        <v>0</v>
      </c>
      <c r="AG89" s="27"/>
      <c r="AH89" s="27"/>
      <c r="AI89" s="29"/>
      <c r="AJ89" s="2"/>
    </row>
    <row r="90" spans="6:36" ht="15">
      <c r="F90" s="13"/>
      <c r="T90" s="4"/>
      <c r="U90" s="4"/>
      <c r="V90" s="4"/>
      <c r="W90" s="4"/>
      <c r="X90" s="4"/>
      <c r="Y90" s="4"/>
      <c r="Z90" s="4"/>
      <c r="AA90" s="4"/>
      <c r="AB90" s="37">
        <v>2019</v>
      </c>
      <c r="AC90" s="15"/>
      <c r="AD90" s="15"/>
      <c r="AE90" s="17"/>
      <c r="AF90" s="18"/>
      <c r="AG90" s="17"/>
      <c r="AH90" s="17"/>
      <c r="AI90" s="19"/>
      <c r="AJ90" s="2"/>
    </row>
    <row r="91" spans="6:36" ht="15">
      <c r="F91" s="13"/>
      <c r="T91" s="4"/>
      <c r="U91" s="4"/>
      <c r="V91" s="4"/>
      <c r="W91" s="4"/>
      <c r="X91" s="4"/>
      <c r="Y91" s="4"/>
      <c r="Z91" s="4"/>
      <c r="AA91" s="4"/>
      <c r="AB91" s="20">
        <f>AB80</f>
        <v>22</v>
      </c>
      <c r="AC91" s="21"/>
      <c r="AD91" s="21" t="s">
        <v>24</v>
      </c>
      <c r="AE91" s="22">
        <f>AG91+AI91</f>
        <v>9621</v>
      </c>
      <c r="AF91" s="23">
        <f>SUMIF($AC$530:$AC$641,"=c11",$AF$530:$AF$641)</f>
        <v>0</v>
      </c>
      <c r="AG91" s="22">
        <f>AG80*0.75</f>
        <v>9621</v>
      </c>
      <c r="AH91" s="23"/>
      <c r="AI91" s="24"/>
      <c r="AJ91" s="2"/>
    </row>
    <row r="92" spans="6:36" ht="15">
      <c r="F92" s="13"/>
      <c r="T92" s="4"/>
      <c r="U92" s="4"/>
      <c r="V92" s="4"/>
      <c r="W92" s="4"/>
      <c r="X92" s="4"/>
      <c r="Y92" s="4"/>
      <c r="Z92" s="4"/>
      <c r="AA92" s="4"/>
      <c r="AB92" s="20">
        <f aca="true" t="shared" si="7" ref="AB92:AB98">AB81</f>
        <v>0</v>
      </c>
      <c r="AC92" s="21"/>
      <c r="AD92" s="21" t="s">
        <v>33</v>
      </c>
      <c r="AE92" s="22">
        <f aca="true" t="shared" si="8" ref="AE92:AE98">AG92+AI92</f>
        <v>0</v>
      </c>
      <c r="AF92" s="23">
        <f>SUMIF($AC$530:$AC$641,"=c11o",$AF$530:$AF$641)</f>
        <v>0</v>
      </c>
      <c r="AG92" s="22">
        <f>SUMIF($AC$3:$AC$452,"=c11o",$AG$3:$AG$452)</f>
        <v>0</v>
      </c>
      <c r="AH92" s="23"/>
      <c r="AI92" s="24"/>
      <c r="AJ92" s="2"/>
    </row>
    <row r="93" spans="6:36" ht="15">
      <c r="F93" s="13"/>
      <c r="T93" s="4"/>
      <c r="U93" s="4"/>
      <c r="V93" s="4"/>
      <c r="W93" s="4"/>
      <c r="X93" s="4"/>
      <c r="Y93" s="4"/>
      <c r="Z93" s="4"/>
      <c r="AA93" s="4"/>
      <c r="AB93" s="20">
        <f t="shared" si="7"/>
        <v>0</v>
      </c>
      <c r="AC93" s="21"/>
      <c r="AD93" s="21" t="s">
        <v>905</v>
      </c>
      <c r="AE93" s="22">
        <f t="shared" si="8"/>
        <v>0</v>
      </c>
      <c r="AF93" s="23">
        <f>SUMIF($AC$530:$AC$641,"=G11",$AF$530:$AF$641)</f>
        <v>0</v>
      </c>
      <c r="AG93" s="22">
        <f>SUMIF($AC$3:$AC$452,"=g11",$AG$3:$AG$452)</f>
        <v>0</v>
      </c>
      <c r="AH93" s="23"/>
      <c r="AI93" s="24"/>
      <c r="AJ93" s="2"/>
    </row>
    <row r="94" spans="6:36" ht="15">
      <c r="F94" s="13"/>
      <c r="T94" s="4"/>
      <c r="U94" s="4"/>
      <c r="V94" s="4"/>
      <c r="W94" s="4"/>
      <c r="X94" s="4"/>
      <c r="Y94" s="4"/>
      <c r="Z94" s="4"/>
      <c r="AA94" s="4"/>
      <c r="AB94" s="20">
        <f t="shared" si="7"/>
        <v>0</v>
      </c>
      <c r="AC94" s="21"/>
      <c r="AD94" s="21" t="s">
        <v>786</v>
      </c>
      <c r="AE94" s="22">
        <f t="shared" si="8"/>
        <v>0</v>
      </c>
      <c r="AF94" s="23">
        <f>SUMIF($AC$530:$AC$641,"=R",$AF$530:$AF$641)</f>
        <v>0</v>
      </c>
      <c r="AG94" s="22">
        <f>SUMIF($AC$3:$AC$452,"=r",$AG$3:$AG$452)</f>
        <v>0</v>
      </c>
      <c r="AH94" s="23"/>
      <c r="AI94" s="24"/>
      <c r="AJ94" s="2"/>
    </row>
    <row r="95" spans="6:36" ht="15">
      <c r="F95" s="13"/>
      <c r="T95" s="4"/>
      <c r="U95" s="4"/>
      <c r="V95" s="4"/>
      <c r="W95" s="4"/>
      <c r="X95" s="4"/>
      <c r="Y95" s="4"/>
      <c r="Z95" s="4"/>
      <c r="AA95" s="4"/>
      <c r="AB95" s="20">
        <f t="shared" si="7"/>
        <v>0</v>
      </c>
      <c r="AC95" s="21"/>
      <c r="AD95" s="21" t="s">
        <v>759</v>
      </c>
      <c r="AE95" s="22">
        <f t="shared" si="8"/>
        <v>0</v>
      </c>
      <c r="AF95" s="23">
        <f>SUMIF($AC$530:$AC$641,"=C12a",$AF$530:$AF$641)</f>
        <v>0</v>
      </c>
      <c r="AG95" s="22">
        <f>SUMIF($AC$78:$AC$78,"=C12a",$AG$3:$AG$452)</f>
        <v>0</v>
      </c>
      <c r="AH95" s="23">
        <f>SUMIF($AC$530:$AC$641,"=C12a",$AH$530:$AH$641)</f>
        <v>0</v>
      </c>
      <c r="AI95" s="24">
        <f>SUMIF($AC$78:$AC$78,"=C12a",$AI$3:$AI$452)</f>
        <v>0</v>
      </c>
      <c r="AJ95" s="2"/>
    </row>
    <row r="96" spans="6:36" ht="15">
      <c r="F96" s="13"/>
      <c r="T96" s="4"/>
      <c r="U96" s="4"/>
      <c r="V96" s="4"/>
      <c r="W96" s="4"/>
      <c r="X96" s="4"/>
      <c r="Y96" s="4"/>
      <c r="Z96" s="4"/>
      <c r="AA96" s="4"/>
      <c r="AB96" s="20">
        <f t="shared" si="7"/>
        <v>0</v>
      </c>
      <c r="AC96" s="21"/>
      <c r="AD96" s="21" t="s">
        <v>38</v>
      </c>
      <c r="AE96" s="22">
        <f t="shared" si="8"/>
        <v>0</v>
      </c>
      <c r="AF96" s="23">
        <f>SUMIF($AC$530:$AC$641,"=c12b",$AF$530:$AF$641)</f>
        <v>0</v>
      </c>
      <c r="AG96" s="22">
        <f>SUMIF($AC$3:$AC$452,"=C12b",$AG$3:$AG$452)</f>
        <v>0</v>
      </c>
      <c r="AH96" s="23">
        <f>SUMIF($AC$530:$AC$641,"=c12b",$AH$530:$AH$641)</f>
        <v>0</v>
      </c>
      <c r="AI96" s="24">
        <f>SUMIF($AC$3:$AC$452,"=C12b",$AI$3:$AI$452)</f>
        <v>0</v>
      </c>
      <c r="AJ96" s="2"/>
    </row>
    <row r="97" spans="6:36" ht="15">
      <c r="F97" s="13"/>
      <c r="T97" s="4"/>
      <c r="U97" s="4"/>
      <c r="V97" s="4"/>
      <c r="W97" s="4"/>
      <c r="X97" s="4"/>
      <c r="Y97" s="4"/>
      <c r="Z97" s="4"/>
      <c r="AA97" s="4"/>
      <c r="AB97" s="20">
        <f t="shared" si="7"/>
        <v>0</v>
      </c>
      <c r="AC97" s="21"/>
      <c r="AD97" s="21" t="s">
        <v>916</v>
      </c>
      <c r="AE97" s="22">
        <f t="shared" si="8"/>
        <v>0</v>
      </c>
      <c r="AF97" s="23">
        <f>SUMIF($AC$530:$AC$641,"=G12",$AF$530:$AF$641)</f>
        <v>0</v>
      </c>
      <c r="AG97" s="22">
        <f>SUMIF($AC$3:$AC$452,"=g12",$AG$3:$AG$452)</f>
        <v>0</v>
      </c>
      <c r="AH97" s="23"/>
      <c r="AI97" s="24"/>
      <c r="AJ97" s="2"/>
    </row>
    <row r="98" spans="6:36" ht="15">
      <c r="F98" s="13"/>
      <c r="T98" s="4"/>
      <c r="U98" s="4"/>
      <c r="V98" s="4"/>
      <c r="W98" s="4"/>
      <c r="X98" s="4"/>
      <c r="Y98" s="4"/>
      <c r="Z98" s="4"/>
      <c r="AA98" s="4"/>
      <c r="AB98" s="20">
        <f t="shared" si="7"/>
        <v>0</v>
      </c>
      <c r="AC98" s="21"/>
      <c r="AD98" s="21" t="s">
        <v>798</v>
      </c>
      <c r="AE98" s="22">
        <f t="shared" si="8"/>
        <v>0</v>
      </c>
      <c r="AF98" s="23">
        <f>SUMIF($AC$530:$AC$641,"=c21",$AF$530:$AF$641)</f>
        <v>0</v>
      </c>
      <c r="AG98" s="22">
        <f>SUMIF($AC$3:$AC$452,"=c21",$AG$3:$AG$452)</f>
        <v>0</v>
      </c>
      <c r="AH98" s="23"/>
      <c r="AI98" s="24"/>
      <c r="AJ98" s="2"/>
    </row>
    <row r="99" spans="6:36" ht="15">
      <c r="F99" s="13"/>
      <c r="T99" s="4"/>
      <c r="U99" s="4"/>
      <c r="V99" s="4"/>
      <c r="W99" s="4"/>
      <c r="X99" s="4"/>
      <c r="Y99" s="4"/>
      <c r="Z99" s="4"/>
      <c r="AA99" s="4"/>
      <c r="AB99" s="20"/>
      <c r="AC99" s="21"/>
      <c r="AD99" s="21"/>
      <c r="AE99" s="22"/>
      <c r="AF99" s="23"/>
      <c r="AG99" s="22"/>
      <c r="AH99" s="23"/>
      <c r="AI99" s="24"/>
      <c r="AJ99" s="2"/>
    </row>
    <row r="100" spans="6:36" ht="15.75" thickBot="1">
      <c r="F100" s="13"/>
      <c r="T100" s="4"/>
      <c r="U100" s="4"/>
      <c r="V100" s="4"/>
      <c r="W100" s="4"/>
      <c r="X100" s="4"/>
      <c r="Y100" s="4"/>
      <c r="Z100" s="4"/>
      <c r="AA100" s="4"/>
      <c r="AB100" s="25">
        <f>SUM(AB91:AB98)</f>
        <v>22</v>
      </c>
      <c r="AC100" s="26"/>
      <c r="AD100" s="26" t="s">
        <v>933</v>
      </c>
      <c r="AE100" s="27">
        <f>SUM(AE91:AE98)</f>
        <v>9621</v>
      </c>
      <c r="AF100" s="28">
        <f>SUM(AF91:AF98)</f>
        <v>0</v>
      </c>
      <c r="AG100" s="27"/>
      <c r="AH100" s="27"/>
      <c r="AI100" s="29"/>
      <c r="AJ100" s="2"/>
    </row>
    <row r="101" spans="6:36" ht="15">
      <c r="F101" s="13"/>
      <c r="T101" s="4"/>
      <c r="U101" s="4"/>
      <c r="V101" s="4"/>
      <c r="W101" s="4"/>
      <c r="X101" s="4"/>
      <c r="Y101" s="4"/>
      <c r="Z101" s="4"/>
      <c r="AA101" s="4"/>
      <c r="AB101" s="37">
        <v>2020</v>
      </c>
      <c r="AC101" s="15"/>
      <c r="AD101" s="15"/>
      <c r="AE101" s="17"/>
      <c r="AF101" s="18"/>
      <c r="AG101" s="17"/>
      <c r="AH101" s="17"/>
      <c r="AI101" s="19"/>
      <c r="AJ101" s="2"/>
    </row>
    <row r="102" spans="6:36" ht="15">
      <c r="F102" s="13"/>
      <c r="T102" s="4"/>
      <c r="U102" s="4"/>
      <c r="V102" s="4"/>
      <c r="W102" s="4"/>
      <c r="X102" s="4"/>
      <c r="Y102" s="4"/>
      <c r="Z102" s="4"/>
      <c r="AA102" s="4"/>
      <c r="AB102" s="20">
        <f>AB80</f>
        <v>22</v>
      </c>
      <c r="AC102" s="21"/>
      <c r="AD102" s="21" t="s">
        <v>24</v>
      </c>
      <c r="AE102" s="22">
        <f>AG102+AI102</f>
        <v>3207</v>
      </c>
      <c r="AF102" s="23">
        <f>SUMIF($AC$530:$AC$641,"=c11",$AF$530:$AF$641)</f>
        <v>0</v>
      </c>
      <c r="AG102" s="22">
        <f>AG80*0.25</f>
        <v>3207</v>
      </c>
      <c r="AH102" s="23"/>
      <c r="AI102" s="24"/>
      <c r="AJ102" s="2"/>
    </row>
    <row r="103" spans="6:36" ht="15">
      <c r="F103" s="13"/>
      <c r="T103" s="4"/>
      <c r="U103" s="4"/>
      <c r="V103" s="4"/>
      <c r="W103" s="4"/>
      <c r="X103" s="4"/>
      <c r="Y103" s="4"/>
      <c r="Z103" s="4"/>
      <c r="AA103" s="4"/>
      <c r="AB103" s="20">
        <f aca="true" t="shared" si="9" ref="AB103:AB109">AB81</f>
        <v>0</v>
      </c>
      <c r="AC103" s="21"/>
      <c r="AD103" s="21" t="s">
        <v>33</v>
      </c>
      <c r="AE103" s="22">
        <f aca="true" t="shared" si="10" ref="AE103:AE109">AG103+AI103</f>
        <v>0</v>
      </c>
      <c r="AF103" s="23">
        <f>SUMIF($AC$530:$AC$641,"=c11o",$AF$530:$AF$641)</f>
        <v>0</v>
      </c>
      <c r="AG103" s="22">
        <f>SUMIF($AC$3:$AC$452,"=c11o",$AG$3:$AG$452)</f>
        <v>0</v>
      </c>
      <c r="AH103" s="23"/>
      <c r="AI103" s="24"/>
      <c r="AJ103" s="2"/>
    </row>
    <row r="104" spans="6:36" ht="15">
      <c r="F104" s="13"/>
      <c r="T104" s="4"/>
      <c r="U104" s="4"/>
      <c r="V104" s="4"/>
      <c r="W104" s="4"/>
      <c r="X104" s="4"/>
      <c r="Y104" s="4"/>
      <c r="Z104" s="4"/>
      <c r="AA104" s="4"/>
      <c r="AB104" s="20">
        <f t="shared" si="9"/>
        <v>0</v>
      </c>
      <c r="AC104" s="21"/>
      <c r="AD104" s="21" t="s">
        <v>905</v>
      </c>
      <c r="AE104" s="22">
        <f t="shared" si="10"/>
        <v>0</v>
      </c>
      <c r="AF104" s="23">
        <f>SUMIF($AC$530:$AC$641,"=G11",$AF$530:$AF$641)</f>
        <v>0</v>
      </c>
      <c r="AG104" s="22">
        <f>SUMIF($AC$3:$AC$452,"=g11",$AG$3:$AG$452)</f>
        <v>0</v>
      </c>
      <c r="AH104" s="23"/>
      <c r="AI104" s="24"/>
      <c r="AJ104" s="2"/>
    </row>
    <row r="105" spans="6:36" ht="15">
      <c r="F105" s="13"/>
      <c r="T105" s="4"/>
      <c r="U105" s="4"/>
      <c r="V105" s="4"/>
      <c r="W105" s="4"/>
      <c r="X105" s="4"/>
      <c r="Y105" s="4"/>
      <c r="Z105" s="4"/>
      <c r="AA105" s="4"/>
      <c r="AB105" s="20">
        <f t="shared" si="9"/>
        <v>0</v>
      </c>
      <c r="AC105" s="21"/>
      <c r="AD105" s="21" t="s">
        <v>786</v>
      </c>
      <c r="AE105" s="22">
        <f t="shared" si="10"/>
        <v>0</v>
      </c>
      <c r="AF105" s="23">
        <f>SUMIF($AC$530:$AC$641,"=R",$AF$530:$AF$641)</f>
        <v>0</v>
      </c>
      <c r="AG105" s="22">
        <f>SUMIF($AC$3:$AC$452,"=r",$AG$3:$AG$452)</f>
        <v>0</v>
      </c>
      <c r="AH105" s="23"/>
      <c r="AI105" s="24"/>
      <c r="AJ105" s="2"/>
    </row>
    <row r="106" spans="6:36" ht="15">
      <c r="F106" s="13"/>
      <c r="T106" s="4"/>
      <c r="U106" s="4"/>
      <c r="V106" s="4"/>
      <c r="W106" s="4"/>
      <c r="X106" s="4"/>
      <c r="Y106" s="4"/>
      <c r="Z106" s="4"/>
      <c r="AA106" s="4"/>
      <c r="AB106" s="20">
        <f t="shared" si="9"/>
        <v>0</v>
      </c>
      <c r="AC106" s="21"/>
      <c r="AD106" s="21" t="s">
        <v>759</v>
      </c>
      <c r="AE106" s="22">
        <f t="shared" si="10"/>
        <v>0</v>
      </c>
      <c r="AF106" s="23">
        <f>SUMIF($AC$530:$AC$641,"=C12a",$AF$530:$AF$641)</f>
        <v>0</v>
      </c>
      <c r="AG106" s="22">
        <f>SUMIF($AC$78:$AC$78,"=C12a",$AG$3:$AG$452)</f>
        <v>0</v>
      </c>
      <c r="AH106" s="23">
        <f>SUMIF($AC$530:$AC$641,"=C12a",$AH$530:$AH$641)</f>
        <v>0</v>
      </c>
      <c r="AI106" s="24">
        <f>SUMIF($AC$78:$AC$78,"=C12a",$AI$3:$AI$452)</f>
        <v>0</v>
      </c>
      <c r="AJ106" s="2"/>
    </row>
    <row r="107" spans="6:36" ht="15">
      <c r="F107" s="13"/>
      <c r="T107" s="4"/>
      <c r="U107" s="4"/>
      <c r="V107" s="4"/>
      <c r="W107" s="4"/>
      <c r="X107" s="4"/>
      <c r="Y107" s="4"/>
      <c r="Z107" s="4"/>
      <c r="AA107" s="4"/>
      <c r="AB107" s="20">
        <f t="shared" si="9"/>
        <v>0</v>
      </c>
      <c r="AC107" s="21"/>
      <c r="AD107" s="21" t="s">
        <v>38</v>
      </c>
      <c r="AE107" s="22">
        <f t="shared" si="10"/>
        <v>0</v>
      </c>
      <c r="AF107" s="23">
        <f>SUMIF($AC$530:$AC$641,"=c12b",$AF$530:$AF$641)</f>
        <v>0</v>
      </c>
      <c r="AG107" s="22">
        <f>SUMIF($AC$3:$AC$452,"=C12b",$AG$3:$AG$452)</f>
        <v>0</v>
      </c>
      <c r="AH107" s="23">
        <f>SUMIF($AC$530:$AC$641,"=c12b",$AH$530:$AH$641)</f>
        <v>0</v>
      </c>
      <c r="AI107" s="24">
        <f>SUMIF($AC$3:$AC$452,"=C12b",$AI$3:$AI$452)</f>
        <v>0</v>
      </c>
      <c r="AJ107" s="2"/>
    </row>
    <row r="108" spans="6:36" ht="15">
      <c r="F108" s="13"/>
      <c r="T108" s="4"/>
      <c r="U108" s="4"/>
      <c r="V108" s="4"/>
      <c r="W108" s="4"/>
      <c r="X108" s="4"/>
      <c r="Y108" s="4"/>
      <c r="Z108" s="4"/>
      <c r="AA108" s="4"/>
      <c r="AB108" s="20">
        <f t="shared" si="9"/>
        <v>0</v>
      </c>
      <c r="AC108" s="21"/>
      <c r="AD108" s="21" t="s">
        <v>916</v>
      </c>
      <c r="AE108" s="22">
        <f t="shared" si="10"/>
        <v>0</v>
      </c>
      <c r="AF108" s="23">
        <f>SUMIF($AC$530:$AC$641,"=G12",$AF$530:$AF$641)</f>
        <v>0</v>
      </c>
      <c r="AG108" s="22">
        <f>SUMIF($AC$3:$AC$452,"=g12",$AG$3:$AG$452)</f>
        <v>0</v>
      </c>
      <c r="AH108" s="23"/>
      <c r="AI108" s="24"/>
      <c r="AJ108" s="2"/>
    </row>
    <row r="109" spans="6:36" ht="15">
      <c r="F109" s="13"/>
      <c r="T109" s="4"/>
      <c r="U109" s="4"/>
      <c r="V109" s="4"/>
      <c r="W109" s="4"/>
      <c r="X109" s="4"/>
      <c r="Y109" s="4"/>
      <c r="Z109" s="4"/>
      <c r="AA109" s="4"/>
      <c r="AB109" s="20">
        <f t="shared" si="9"/>
        <v>0</v>
      </c>
      <c r="AC109" s="21"/>
      <c r="AD109" s="21" t="s">
        <v>798</v>
      </c>
      <c r="AE109" s="22">
        <f t="shared" si="10"/>
        <v>0</v>
      </c>
      <c r="AF109" s="23">
        <f>SUMIF($AC$530:$AC$641,"=c21",$AF$530:$AF$641)</f>
        <v>0</v>
      </c>
      <c r="AG109" s="22">
        <f>SUMIF($AC$3:$AC$452,"=c21",$AG$3:$AG$452)</f>
        <v>0</v>
      </c>
      <c r="AH109" s="23"/>
      <c r="AI109" s="24"/>
      <c r="AJ109" s="2"/>
    </row>
    <row r="110" spans="6:36" ht="15">
      <c r="F110" s="13"/>
      <c r="T110" s="4"/>
      <c r="U110" s="4"/>
      <c r="V110" s="4"/>
      <c r="W110" s="4"/>
      <c r="X110" s="4"/>
      <c r="Y110" s="4"/>
      <c r="Z110" s="4"/>
      <c r="AA110" s="4"/>
      <c r="AB110" s="20"/>
      <c r="AC110" s="21"/>
      <c r="AD110" s="21"/>
      <c r="AE110" s="22"/>
      <c r="AF110" s="23"/>
      <c r="AG110" s="22"/>
      <c r="AH110" s="23"/>
      <c r="AI110" s="24"/>
      <c r="AJ110" s="2"/>
    </row>
    <row r="111" spans="6:36" ht="15.75" thickBot="1">
      <c r="F111" s="13"/>
      <c r="T111" s="4"/>
      <c r="U111" s="4"/>
      <c r="V111" s="4"/>
      <c r="W111" s="4"/>
      <c r="X111" s="4"/>
      <c r="Y111" s="4"/>
      <c r="Z111" s="4"/>
      <c r="AA111" s="4"/>
      <c r="AB111" s="25">
        <f>SUM(AB102:AB109)</f>
        <v>22</v>
      </c>
      <c r="AC111" s="26"/>
      <c r="AD111" s="26" t="s">
        <v>933</v>
      </c>
      <c r="AE111" s="27">
        <f>SUM(AE102:AE109)</f>
        <v>3207</v>
      </c>
      <c r="AF111" s="28">
        <f>SUM(AF102:AF109)</f>
        <v>0</v>
      </c>
      <c r="AG111" s="27"/>
      <c r="AH111" s="27"/>
      <c r="AI111" s="29"/>
      <c r="AJ111" s="2"/>
    </row>
    <row r="112" spans="6:36" ht="15">
      <c r="F112" s="1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F112" s="6"/>
      <c r="AG112" s="5"/>
      <c r="AH112" s="5"/>
      <c r="AI112" s="5"/>
      <c r="AJ112" s="2"/>
    </row>
    <row r="113" spans="6:36" ht="15">
      <c r="F113" s="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F113" s="6"/>
      <c r="AG113" s="5"/>
      <c r="AH113" s="5"/>
      <c r="AI113" s="5"/>
      <c r="AJ113" s="2"/>
    </row>
    <row r="114" spans="1:36" s="1" customFormat="1" ht="15.75" thickBot="1">
      <c r="A114" s="1">
        <v>7</v>
      </c>
      <c r="B114" s="1">
        <v>8321961078</v>
      </c>
      <c r="C114" s="1" t="s">
        <v>706</v>
      </c>
      <c r="D114" s="1">
        <v>70000571</v>
      </c>
      <c r="E114" s="1">
        <v>2</v>
      </c>
      <c r="F114" s="11" t="s">
        <v>25</v>
      </c>
      <c r="G114" s="1" t="s">
        <v>26</v>
      </c>
      <c r="H114" s="1" t="s">
        <v>27</v>
      </c>
      <c r="I114" s="1">
        <v>1</v>
      </c>
      <c r="K114" s="1" t="s">
        <v>28</v>
      </c>
      <c r="L114" s="1" t="s">
        <v>26</v>
      </c>
      <c r="M114" s="1" t="s">
        <v>26</v>
      </c>
      <c r="N114" s="1" t="s">
        <v>109</v>
      </c>
      <c r="O114" s="1">
        <v>11</v>
      </c>
      <c r="Q114" s="1" t="s">
        <v>28</v>
      </c>
      <c r="R114" s="1" t="s">
        <v>26</v>
      </c>
      <c r="S114" s="1" t="s">
        <v>942</v>
      </c>
      <c r="T114" s="7" t="s">
        <v>26</v>
      </c>
      <c r="U114" s="7" t="s">
        <v>109</v>
      </c>
      <c r="V114" s="7">
        <v>11</v>
      </c>
      <c r="W114" s="7"/>
      <c r="X114" s="7" t="s">
        <v>28</v>
      </c>
      <c r="Y114" s="7" t="s">
        <v>26</v>
      </c>
      <c r="Z114" s="7">
        <v>10926733</v>
      </c>
      <c r="AA114" s="7" t="s">
        <v>707</v>
      </c>
      <c r="AB114" s="7">
        <v>17</v>
      </c>
      <c r="AC114" s="7" t="s">
        <v>24</v>
      </c>
      <c r="AD114" s="9">
        <v>12534</v>
      </c>
      <c r="AE114" s="8">
        <f>AG114+AI114</f>
        <v>10027</v>
      </c>
      <c r="AF114" s="9">
        <v>12534</v>
      </c>
      <c r="AG114" s="8">
        <f>INT(AF114*0.8)</f>
        <v>10027</v>
      </c>
      <c r="AH114" s="9">
        <v>0</v>
      </c>
      <c r="AI114" s="8">
        <f>INT(AH114*0.8)</f>
        <v>0</v>
      </c>
      <c r="AJ114" s="3">
        <v>0</v>
      </c>
    </row>
    <row r="115" spans="6:36" ht="15">
      <c r="F115" s="13"/>
      <c r="T115" s="4"/>
      <c r="U115" s="4"/>
      <c r="V115" s="4"/>
      <c r="W115" s="4"/>
      <c r="X115" s="4"/>
      <c r="Y115" s="4"/>
      <c r="Z115" s="4"/>
      <c r="AA115" s="4"/>
      <c r="AB115" s="37" t="s">
        <v>943</v>
      </c>
      <c r="AC115" s="15"/>
      <c r="AD115" s="16" t="s">
        <v>944</v>
      </c>
      <c r="AE115" s="17" t="s">
        <v>945</v>
      </c>
      <c r="AF115" s="18"/>
      <c r="AG115" s="17" t="s">
        <v>946</v>
      </c>
      <c r="AH115" s="18"/>
      <c r="AI115" s="19" t="s">
        <v>947</v>
      </c>
      <c r="AJ115" s="2"/>
    </row>
    <row r="116" spans="6:36" ht="15">
      <c r="F116" s="13"/>
      <c r="T116" s="4"/>
      <c r="U116" s="4"/>
      <c r="V116" s="4"/>
      <c r="W116" s="4"/>
      <c r="X116" s="4"/>
      <c r="Y116" s="4"/>
      <c r="Z116" s="4"/>
      <c r="AA116" s="4"/>
      <c r="AB116" s="20">
        <f>SUMIF($AC$114:$AC$114,"=c11",AB114)</f>
        <v>17</v>
      </c>
      <c r="AC116" s="21"/>
      <c r="AD116" s="21" t="s">
        <v>24</v>
      </c>
      <c r="AE116" s="22">
        <f>AG116+AI116</f>
        <v>10027</v>
      </c>
      <c r="AF116" s="23">
        <f>SUMIF($AC$530:$AC$641,"=c11",$AF$530:$AF$641)</f>
        <v>0</v>
      </c>
      <c r="AG116" s="22">
        <f>SUMIF(AC114,"=c11",AG114)</f>
        <v>10027</v>
      </c>
      <c r="AH116" s="23"/>
      <c r="AI116" s="24"/>
      <c r="AJ116" s="2"/>
    </row>
    <row r="117" spans="6:36" ht="15">
      <c r="F117" s="13"/>
      <c r="T117" s="4"/>
      <c r="U117" s="4"/>
      <c r="V117" s="4"/>
      <c r="W117" s="4"/>
      <c r="X117" s="4"/>
      <c r="Y117" s="4"/>
      <c r="Z117" s="4"/>
      <c r="AA117" s="4"/>
      <c r="AB117" s="20">
        <f>SUMIF($AC$3:$AC$452,"=c11o",$AB$3:$AB$452)</f>
        <v>0</v>
      </c>
      <c r="AC117" s="21"/>
      <c r="AD117" s="21" t="s">
        <v>33</v>
      </c>
      <c r="AE117" s="22">
        <f aca="true" t="shared" si="11" ref="AE117:AE123">AG117+AI117</f>
        <v>0</v>
      </c>
      <c r="AF117" s="23">
        <f>SUMIF($AC$530:$AC$641,"=c11o",$AF$530:$AF$641)</f>
        <v>0</v>
      </c>
      <c r="AG117" s="22">
        <f>SUMIF($AC$3:$AC$452,"=c11o",$AG$3:$AG$452)</f>
        <v>0</v>
      </c>
      <c r="AH117" s="23"/>
      <c r="AI117" s="24"/>
      <c r="AJ117" s="2"/>
    </row>
    <row r="118" spans="6:36" ht="15">
      <c r="F118" s="13"/>
      <c r="T118" s="4"/>
      <c r="U118" s="4"/>
      <c r="V118" s="4"/>
      <c r="W118" s="4"/>
      <c r="X118" s="4"/>
      <c r="Y118" s="4"/>
      <c r="Z118" s="4"/>
      <c r="AA118" s="4"/>
      <c r="AB118" s="20">
        <f>SUMIF($AC$3:$AC$452,"=g11",$AB$3:$AB$452)</f>
        <v>0</v>
      </c>
      <c r="AC118" s="21"/>
      <c r="AD118" s="21" t="s">
        <v>905</v>
      </c>
      <c r="AE118" s="22">
        <f t="shared" si="11"/>
        <v>0</v>
      </c>
      <c r="AF118" s="23">
        <f>SUMIF($AC$530:$AC$641,"=G11",$AF$530:$AF$641)</f>
        <v>0</v>
      </c>
      <c r="AG118" s="22">
        <f>SUMIF($AC$3:$AC$452,"=g11",$AG$3:$AG$452)</f>
        <v>0</v>
      </c>
      <c r="AH118" s="23"/>
      <c r="AI118" s="24"/>
      <c r="AJ118" s="2"/>
    </row>
    <row r="119" spans="6:36" ht="15">
      <c r="F119" s="13"/>
      <c r="T119" s="4"/>
      <c r="U119" s="4"/>
      <c r="V119" s="4"/>
      <c r="W119" s="4"/>
      <c r="X119" s="4"/>
      <c r="Y119" s="4"/>
      <c r="Z119" s="4"/>
      <c r="AA119" s="4"/>
      <c r="AB119" s="20">
        <f>SUMIF($AC$3:$AC$452,"=r",$AB$3:$AB$452)</f>
        <v>0</v>
      </c>
      <c r="AC119" s="21"/>
      <c r="AD119" s="21" t="s">
        <v>786</v>
      </c>
      <c r="AE119" s="22">
        <f t="shared" si="11"/>
        <v>0</v>
      </c>
      <c r="AF119" s="23">
        <f>SUMIF($AC$530:$AC$641,"=R",$AF$530:$AF$641)</f>
        <v>0</v>
      </c>
      <c r="AG119" s="22">
        <f>SUMIF($AC$3:$AC$452,"=r",$AG$3:$AG$452)</f>
        <v>0</v>
      </c>
      <c r="AH119" s="23"/>
      <c r="AI119" s="24"/>
      <c r="AJ119" s="2"/>
    </row>
    <row r="120" spans="6:36" ht="15">
      <c r="F120" s="13"/>
      <c r="T120" s="4"/>
      <c r="U120" s="4"/>
      <c r="V120" s="4"/>
      <c r="W120" s="4"/>
      <c r="X120" s="4"/>
      <c r="Y120" s="4"/>
      <c r="Z120" s="4"/>
      <c r="AA120" s="4"/>
      <c r="AB120" s="20">
        <f>SUMIF(AC114,"=c12a",$AB$3:$AB$452)</f>
        <v>0</v>
      </c>
      <c r="AC120" s="21"/>
      <c r="AD120" s="21" t="s">
        <v>759</v>
      </c>
      <c r="AE120" s="22">
        <f t="shared" si="11"/>
        <v>0</v>
      </c>
      <c r="AF120" s="23">
        <f>SUMIF($AC$530:$AC$641,"=C12a",$AF$530:$AF$641)</f>
        <v>0</v>
      </c>
      <c r="AG120" s="22">
        <f>SUMIF(AC114,"=C12a",AG114)</f>
        <v>0</v>
      </c>
      <c r="AH120" s="23">
        <f>SUMIF($AC$530:$AC$641,"=C12a",$AH$530:$AH$641)</f>
        <v>0</v>
      </c>
      <c r="AI120" s="24">
        <f>SUMIF(AC114,"=C12a",AG114)</f>
        <v>0</v>
      </c>
      <c r="AJ120" s="2"/>
    </row>
    <row r="121" spans="6:36" ht="15">
      <c r="F121" s="13"/>
      <c r="T121" s="4"/>
      <c r="U121" s="4"/>
      <c r="V121" s="4"/>
      <c r="W121" s="4"/>
      <c r="X121" s="4"/>
      <c r="Y121" s="4"/>
      <c r="Z121" s="4"/>
      <c r="AA121" s="4"/>
      <c r="AB121" s="20">
        <f>SUMIF($AC$3:$AC$452,"=c12b",$AB$3:$AB$452)</f>
        <v>0</v>
      </c>
      <c r="AC121" s="21"/>
      <c r="AD121" s="21" t="s">
        <v>38</v>
      </c>
      <c r="AE121" s="22">
        <f t="shared" si="11"/>
        <v>0</v>
      </c>
      <c r="AF121" s="23">
        <f>SUMIF($AC$530:$AC$641,"=c12b",$AF$530:$AF$641)</f>
        <v>0</v>
      </c>
      <c r="AG121" s="22">
        <f>SUMIF($AC$3:$AC$452,"=C12b",$AG$3:$AG$452)</f>
        <v>0</v>
      </c>
      <c r="AH121" s="23">
        <f>SUMIF($AC$530:$AC$641,"=c12b",$AH$530:$AH$641)</f>
        <v>0</v>
      </c>
      <c r="AI121" s="24">
        <f>SUMIF($AC$3:$AC$452,"=C12b",$AI$3:$AI$452)</f>
        <v>0</v>
      </c>
      <c r="AJ121" s="2"/>
    </row>
    <row r="122" spans="6:36" ht="15">
      <c r="F122" s="13"/>
      <c r="T122" s="4"/>
      <c r="U122" s="4"/>
      <c r="V122" s="4"/>
      <c r="W122" s="4"/>
      <c r="X122" s="4"/>
      <c r="Y122" s="4"/>
      <c r="Z122" s="4"/>
      <c r="AA122" s="4"/>
      <c r="AB122" s="20">
        <f>SUMIF($AC$3:$AC$452,"=g12",$AB$3:$AB$452)</f>
        <v>0</v>
      </c>
      <c r="AC122" s="21"/>
      <c r="AD122" s="21" t="s">
        <v>916</v>
      </c>
      <c r="AE122" s="22">
        <f t="shared" si="11"/>
        <v>0</v>
      </c>
      <c r="AF122" s="23">
        <f>SUMIF($AC$530:$AC$641,"=G12",$AF$530:$AF$641)</f>
        <v>0</v>
      </c>
      <c r="AG122" s="22">
        <f>SUMIF($AC$3:$AC$452,"=g12",$AG$3:$AG$452)</f>
        <v>0</v>
      </c>
      <c r="AH122" s="23"/>
      <c r="AI122" s="24"/>
      <c r="AJ122" s="2"/>
    </row>
    <row r="123" spans="6:36" ht="15">
      <c r="F123" s="13"/>
      <c r="T123" s="4"/>
      <c r="U123" s="4"/>
      <c r="V123" s="4"/>
      <c r="W123" s="4"/>
      <c r="X123" s="4"/>
      <c r="Y123" s="4"/>
      <c r="Z123" s="4"/>
      <c r="AA123" s="4"/>
      <c r="AB123" s="20">
        <f>SUMIF($AC$3:$AC$452,"=c21",$AB$3:$AB$452)</f>
        <v>0</v>
      </c>
      <c r="AC123" s="21"/>
      <c r="AD123" s="21" t="s">
        <v>798</v>
      </c>
      <c r="AE123" s="22">
        <f t="shared" si="11"/>
        <v>0</v>
      </c>
      <c r="AF123" s="23">
        <f>SUMIF($AC$530:$AC$641,"=c21",$AF$530:$AF$641)</f>
        <v>0</v>
      </c>
      <c r="AG123" s="22">
        <f>SUMIF($AC$3:$AC$452,"=c21",$AG$3:$AG$452)</f>
        <v>0</v>
      </c>
      <c r="AH123" s="23"/>
      <c r="AI123" s="24"/>
      <c r="AJ123" s="2"/>
    </row>
    <row r="124" spans="6:36" ht="15">
      <c r="F124" s="13"/>
      <c r="T124" s="4"/>
      <c r="U124" s="4"/>
      <c r="V124" s="4"/>
      <c r="W124" s="4"/>
      <c r="X124" s="4"/>
      <c r="Y124" s="4"/>
      <c r="Z124" s="4"/>
      <c r="AA124" s="4"/>
      <c r="AB124" s="20"/>
      <c r="AC124" s="21"/>
      <c r="AD124" s="21"/>
      <c r="AE124" s="22"/>
      <c r="AF124" s="23"/>
      <c r="AG124" s="22"/>
      <c r="AH124" s="23"/>
      <c r="AI124" s="24"/>
      <c r="AJ124" s="2"/>
    </row>
    <row r="125" spans="6:36" ht="15.75" thickBot="1">
      <c r="F125" s="13"/>
      <c r="T125" s="4"/>
      <c r="U125" s="4"/>
      <c r="V125" s="4"/>
      <c r="W125" s="4"/>
      <c r="X125" s="4"/>
      <c r="Y125" s="4"/>
      <c r="Z125" s="4"/>
      <c r="AA125" s="4"/>
      <c r="AB125" s="25">
        <f>SUM(AB116:AB123)</f>
        <v>17</v>
      </c>
      <c r="AC125" s="26"/>
      <c r="AD125" s="26" t="s">
        <v>933</v>
      </c>
      <c r="AE125" s="27">
        <f>SUM(AE116:AE123)</f>
        <v>10027</v>
      </c>
      <c r="AF125" s="28">
        <f>SUM(AF116:AF123)</f>
        <v>0</v>
      </c>
      <c r="AG125" s="27"/>
      <c r="AH125" s="27"/>
      <c r="AI125" s="29"/>
      <c r="AJ125" s="2"/>
    </row>
    <row r="126" spans="6:36" ht="15">
      <c r="F126" s="13"/>
      <c r="T126" s="4"/>
      <c r="U126" s="4"/>
      <c r="V126" s="4"/>
      <c r="W126" s="4"/>
      <c r="X126" s="4"/>
      <c r="Y126" s="4"/>
      <c r="Z126" s="4"/>
      <c r="AA126" s="4"/>
      <c r="AB126" s="37">
        <v>2019</v>
      </c>
      <c r="AC126" s="15"/>
      <c r="AD126" s="15"/>
      <c r="AE126" s="17"/>
      <c r="AF126" s="18"/>
      <c r="AG126" s="17"/>
      <c r="AH126" s="17"/>
      <c r="AI126" s="19"/>
      <c r="AJ126" s="2"/>
    </row>
    <row r="127" spans="6:36" ht="15">
      <c r="F127" s="13"/>
      <c r="T127" s="4"/>
      <c r="U127" s="4"/>
      <c r="V127" s="4"/>
      <c r="W127" s="4"/>
      <c r="X127" s="4"/>
      <c r="Y127" s="4"/>
      <c r="Z127" s="4"/>
      <c r="AA127" s="4"/>
      <c r="AB127" s="20">
        <f aca="true" t="shared" si="12" ref="AB127:AB134">AB116</f>
        <v>17</v>
      </c>
      <c r="AC127" s="21"/>
      <c r="AD127" s="21" t="s">
        <v>24</v>
      </c>
      <c r="AE127" s="22">
        <f>AG127+AI127</f>
        <v>7520.25</v>
      </c>
      <c r="AF127" s="23">
        <f>SUMIF($AC$530:$AC$641,"=c11",$AF$530:$AF$641)</f>
        <v>0</v>
      </c>
      <c r="AG127" s="22">
        <f aca="true" t="shared" si="13" ref="AG127:AG134">AG116*0.75</f>
        <v>7520.25</v>
      </c>
      <c r="AH127" s="23"/>
      <c r="AI127" s="24"/>
      <c r="AJ127" s="2"/>
    </row>
    <row r="128" spans="6:36" ht="15">
      <c r="F128" s="13"/>
      <c r="T128" s="4"/>
      <c r="U128" s="4"/>
      <c r="V128" s="4"/>
      <c r="W128" s="4"/>
      <c r="X128" s="4"/>
      <c r="Y128" s="4"/>
      <c r="Z128" s="4"/>
      <c r="AA128" s="4"/>
      <c r="AB128" s="20">
        <f t="shared" si="12"/>
        <v>0</v>
      </c>
      <c r="AC128" s="21"/>
      <c r="AD128" s="21" t="s">
        <v>33</v>
      </c>
      <c r="AE128" s="22">
        <f aca="true" t="shared" si="14" ref="AE128:AE134">AG128+AI128</f>
        <v>0</v>
      </c>
      <c r="AF128" s="23">
        <f>SUMIF($AC$530:$AC$641,"=c11o",$AF$530:$AF$641)</f>
        <v>0</v>
      </c>
      <c r="AG128" s="22">
        <f t="shared" si="13"/>
        <v>0</v>
      </c>
      <c r="AH128" s="23"/>
      <c r="AI128" s="24"/>
      <c r="AJ128" s="2"/>
    </row>
    <row r="129" spans="6:36" ht="15">
      <c r="F129" s="13"/>
      <c r="T129" s="4"/>
      <c r="U129" s="4"/>
      <c r="V129" s="4"/>
      <c r="W129" s="4"/>
      <c r="X129" s="4"/>
      <c r="Y129" s="4"/>
      <c r="Z129" s="4"/>
      <c r="AA129" s="4"/>
      <c r="AB129" s="20">
        <f t="shared" si="12"/>
        <v>0</v>
      </c>
      <c r="AC129" s="21"/>
      <c r="AD129" s="21" t="s">
        <v>905</v>
      </c>
      <c r="AE129" s="22">
        <f t="shared" si="14"/>
        <v>0</v>
      </c>
      <c r="AF129" s="23">
        <f>SUMIF($AC$530:$AC$641,"=G11",$AF$530:$AF$641)</f>
        <v>0</v>
      </c>
      <c r="AG129" s="22">
        <f t="shared" si="13"/>
        <v>0</v>
      </c>
      <c r="AH129" s="23"/>
      <c r="AI129" s="24"/>
      <c r="AJ129" s="2"/>
    </row>
    <row r="130" spans="6:36" ht="15">
      <c r="F130" s="13"/>
      <c r="T130" s="4"/>
      <c r="U130" s="4"/>
      <c r="V130" s="4"/>
      <c r="W130" s="4"/>
      <c r="X130" s="4"/>
      <c r="Y130" s="4"/>
      <c r="Z130" s="4"/>
      <c r="AA130" s="4"/>
      <c r="AB130" s="20">
        <f t="shared" si="12"/>
        <v>0</v>
      </c>
      <c r="AC130" s="21"/>
      <c r="AD130" s="21" t="s">
        <v>786</v>
      </c>
      <c r="AE130" s="22">
        <f t="shared" si="14"/>
        <v>0</v>
      </c>
      <c r="AF130" s="23">
        <f>SUMIF($AC$530:$AC$641,"=R",$AF$530:$AF$641)</f>
        <v>0</v>
      </c>
      <c r="AG130" s="22">
        <f t="shared" si="13"/>
        <v>0</v>
      </c>
      <c r="AH130" s="23"/>
      <c r="AI130" s="24"/>
      <c r="AJ130" s="2"/>
    </row>
    <row r="131" spans="6:36" ht="15">
      <c r="F131" s="13"/>
      <c r="T131" s="4"/>
      <c r="U131" s="4"/>
      <c r="V131" s="4"/>
      <c r="W131" s="4"/>
      <c r="X131" s="4"/>
      <c r="Y131" s="4"/>
      <c r="Z131" s="4"/>
      <c r="AA131" s="4"/>
      <c r="AB131" s="20">
        <f t="shared" si="12"/>
        <v>0</v>
      </c>
      <c r="AC131" s="21"/>
      <c r="AD131" s="21" t="s">
        <v>759</v>
      </c>
      <c r="AE131" s="22">
        <f t="shared" si="14"/>
        <v>0</v>
      </c>
      <c r="AF131" s="23">
        <f>SUMIF($AC$530:$AC$641,"=C12a",$AF$530:$AF$641)</f>
        <v>0</v>
      </c>
      <c r="AG131" s="22">
        <f t="shared" si="13"/>
        <v>0</v>
      </c>
      <c r="AH131" s="22"/>
      <c r="AI131" s="24">
        <f>AI120*0.75</f>
        <v>0</v>
      </c>
      <c r="AJ131" s="2"/>
    </row>
    <row r="132" spans="6:36" ht="15">
      <c r="F132" s="13"/>
      <c r="T132" s="4"/>
      <c r="U132" s="4"/>
      <c r="V132" s="4"/>
      <c r="W132" s="4"/>
      <c r="X132" s="4"/>
      <c r="Y132" s="4"/>
      <c r="Z132" s="4"/>
      <c r="AA132" s="4"/>
      <c r="AB132" s="20">
        <f t="shared" si="12"/>
        <v>0</v>
      </c>
      <c r="AC132" s="21"/>
      <c r="AD132" s="21" t="s">
        <v>38</v>
      </c>
      <c r="AE132" s="22">
        <f t="shared" si="14"/>
        <v>0</v>
      </c>
      <c r="AF132" s="23">
        <f>SUMIF($AC$530:$AC$641,"=c12b",$AF$530:$AF$641)</f>
        <v>0</v>
      </c>
      <c r="AG132" s="22">
        <f t="shared" si="13"/>
        <v>0</v>
      </c>
      <c r="AH132" s="22"/>
      <c r="AI132" s="24">
        <f>AI121*0.75</f>
        <v>0</v>
      </c>
      <c r="AJ132" s="2"/>
    </row>
    <row r="133" spans="6:36" ht="15">
      <c r="F133" s="13"/>
      <c r="T133" s="4"/>
      <c r="U133" s="4"/>
      <c r="V133" s="4"/>
      <c r="W133" s="4"/>
      <c r="X133" s="4"/>
      <c r="Y133" s="4"/>
      <c r="Z133" s="4"/>
      <c r="AA133" s="4"/>
      <c r="AB133" s="20">
        <f t="shared" si="12"/>
        <v>0</v>
      </c>
      <c r="AC133" s="21"/>
      <c r="AD133" s="21" t="s">
        <v>916</v>
      </c>
      <c r="AE133" s="22">
        <f t="shared" si="14"/>
        <v>0</v>
      </c>
      <c r="AF133" s="23">
        <f>SUMIF($AC$530:$AC$641,"=G12",$AF$530:$AF$641)</f>
        <v>0</v>
      </c>
      <c r="AG133" s="22">
        <f t="shared" si="13"/>
        <v>0</v>
      </c>
      <c r="AH133" s="23"/>
      <c r="AI133" s="24"/>
      <c r="AJ133" s="2"/>
    </row>
    <row r="134" spans="6:36" ht="15">
      <c r="F134" s="13"/>
      <c r="T134" s="4"/>
      <c r="U134" s="4"/>
      <c r="V134" s="4"/>
      <c r="W134" s="4"/>
      <c r="X134" s="4"/>
      <c r="Y134" s="4"/>
      <c r="Z134" s="4"/>
      <c r="AA134" s="4"/>
      <c r="AB134" s="20">
        <f t="shared" si="12"/>
        <v>0</v>
      </c>
      <c r="AC134" s="21"/>
      <c r="AD134" s="21" t="s">
        <v>798</v>
      </c>
      <c r="AE134" s="22">
        <f t="shared" si="14"/>
        <v>0</v>
      </c>
      <c r="AF134" s="23">
        <f>SUMIF($AC$530:$AC$641,"=c21",$AF$530:$AF$641)</f>
        <v>0</v>
      </c>
      <c r="AG134" s="22">
        <f t="shared" si="13"/>
        <v>0</v>
      </c>
      <c r="AH134" s="23"/>
      <c r="AI134" s="24"/>
      <c r="AJ134" s="2"/>
    </row>
    <row r="135" spans="6:36" ht="15">
      <c r="F135" s="13"/>
      <c r="T135" s="4"/>
      <c r="U135" s="4"/>
      <c r="V135" s="4"/>
      <c r="W135" s="4"/>
      <c r="X135" s="4"/>
      <c r="Y135" s="4"/>
      <c r="Z135" s="4"/>
      <c r="AA135" s="4"/>
      <c r="AB135" s="20"/>
      <c r="AC135" s="21"/>
      <c r="AD135" s="21"/>
      <c r="AE135" s="22"/>
      <c r="AF135" s="23"/>
      <c r="AG135" s="22"/>
      <c r="AH135" s="23"/>
      <c r="AI135" s="24"/>
      <c r="AJ135" s="2"/>
    </row>
    <row r="136" spans="6:36" ht="15.75" thickBot="1">
      <c r="F136" s="13"/>
      <c r="T136" s="4"/>
      <c r="U136" s="4"/>
      <c r="V136" s="4"/>
      <c r="W136" s="4"/>
      <c r="X136" s="4"/>
      <c r="Y136" s="4"/>
      <c r="Z136" s="4"/>
      <c r="AA136" s="4"/>
      <c r="AB136" s="25">
        <f>SUM(AB127:AB134)</f>
        <v>17</v>
      </c>
      <c r="AC136" s="26"/>
      <c r="AD136" s="26" t="s">
        <v>933</v>
      </c>
      <c r="AE136" s="27">
        <f>SUM(AE127:AE134)</f>
        <v>7520.25</v>
      </c>
      <c r="AF136" s="28">
        <f>SUM(AF127:AF134)</f>
        <v>0</v>
      </c>
      <c r="AG136" s="27"/>
      <c r="AH136" s="27"/>
      <c r="AI136" s="29"/>
      <c r="AJ136" s="2"/>
    </row>
    <row r="137" spans="6:36" ht="15">
      <c r="F137" s="13"/>
      <c r="T137" s="4"/>
      <c r="U137" s="4"/>
      <c r="V137" s="4"/>
      <c r="W137" s="4"/>
      <c r="X137" s="4"/>
      <c r="Y137" s="4"/>
      <c r="Z137" s="4"/>
      <c r="AA137" s="4"/>
      <c r="AB137" s="37">
        <v>2020</v>
      </c>
      <c r="AC137" s="15"/>
      <c r="AD137" s="15"/>
      <c r="AE137" s="17"/>
      <c r="AF137" s="18"/>
      <c r="AG137" s="17"/>
      <c r="AH137" s="17"/>
      <c r="AI137" s="19"/>
      <c r="AJ137" s="2"/>
    </row>
    <row r="138" spans="6:36" ht="15">
      <c r="F138" s="13"/>
      <c r="T138" s="4"/>
      <c r="U138" s="4"/>
      <c r="V138" s="4"/>
      <c r="W138" s="4"/>
      <c r="X138" s="4"/>
      <c r="Y138" s="4"/>
      <c r="Z138" s="4"/>
      <c r="AA138" s="4"/>
      <c r="AB138" s="20">
        <f aca="true" t="shared" si="15" ref="AB138:AB145">AB127</f>
        <v>17</v>
      </c>
      <c r="AC138" s="21"/>
      <c r="AD138" s="21" t="s">
        <v>24</v>
      </c>
      <c r="AE138" s="22">
        <f>AG138+AI138</f>
        <v>2506.75</v>
      </c>
      <c r="AF138" s="23">
        <f>SUMIF($AC$530:$AC$641,"=c11",$AF$530:$AF$641)</f>
        <v>0</v>
      </c>
      <c r="AG138" s="22">
        <f>AG116*0.25</f>
        <v>2506.75</v>
      </c>
      <c r="AH138" s="23"/>
      <c r="AI138" s="24"/>
      <c r="AJ138" s="2"/>
    </row>
    <row r="139" spans="6:36" ht="15">
      <c r="F139" s="13"/>
      <c r="T139" s="4"/>
      <c r="U139" s="4"/>
      <c r="V139" s="4"/>
      <c r="W139" s="4"/>
      <c r="X139" s="4"/>
      <c r="Y139" s="4"/>
      <c r="Z139" s="4"/>
      <c r="AA139" s="4"/>
      <c r="AB139" s="20">
        <f t="shared" si="15"/>
        <v>0</v>
      </c>
      <c r="AC139" s="21"/>
      <c r="AD139" s="21" t="s">
        <v>33</v>
      </c>
      <c r="AE139" s="22">
        <f aca="true" t="shared" si="16" ref="AE139:AE145">AG139+AI139</f>
        <v>0</v>
      </c>
      <c r="AF139" s="23">
        <f>SUMIF($AC$530:$AC$641,"=c11o",$AF$530:$AF$641)</f>
        <v>0</v>
      </c>
      <c r="AG139" s="22">
        <f aca="true" t="shared" si="17" ref="AG138:AG145">AG117*0.75</f>
        <v>0</v>
      </c>
      <c r="AH139" s="23"/>
      <c r="AI139" s="24"/>
      <c r="AJ139" s="2"/>
    </row>
    <row r="140" spans="6:36" ht="15">
      <c r="F140" s="13"/>
      <c r="T140" s="4"/>
      <c r="U140" s="4"/>
      <c r="V140" s="4"/>
      <c r="W140" s="4"/>
      <c r="X140" s="4"/>
      <c r="Y140" s="4"/>
      <c r="Z140" s="4"/>
      <c r="AA140" s="4"/>
      <c r="AB140" s="20">
        <f t="shared" si="15"/>
        <v>0</v>
      </c>
      <c r="AC140" s="21"/>
      <c r="AD140" s="21" t="s">
        <v>905</v>
      </c>
      <c r="AE140" s="22">
        <f t="shared" si="16"/>
        <v>0</v>
      </c>
      <c r="AF140" s="23">
        <f>SUMIF($AC$530:$AC$641,"=G11",$AF$530:$AF$641)</f>
        <v>0</v>
      </c>
      <c r="AG140" s="22">
        <f t="shared" si="17"/>
        <v>0</v>
      </c>
      <c r="AH140" s="23"/>
      <c r="AI140" s="24"/>
      <c r="AJ140" s="2"/>
    </row>
    <row r="141" spans="6:36" ht="15">
      <c r="F141" s="13"/>
      <c r="T141" s="4"/>
      <c r="U141" s="4"/>
      <c r="V141" s="4"/>
      <c r="W141" s="4"/>
      <c r="X141" s="4"/>
      <c r="Y141" s="4"/>
      <c r="Z141" s="4"/>
      <c r="AA141" s="4"/>
      <c r="AB141" s="20">
        <f t="shared" si="15"/>
        <v>0</v>
      </c>
      <c r="AC141" s="21"/>
      <c r="AD141" s="21" t="s">
        <v>786</v>
      </c>
      <c r="AE141" s="22">
        <f t="shared" si="16"/>
        <v>0</v>
      </c>
      <c r="AF141" s="23">
        <f>SUMIF($AC$530:$AC$641,"=R",$AF$530:$AF$641)</f>
        <v>0</v>
      </c>
      <c r="AG141" s="22">
        <f t="shared" si="17"/>
        <v>0</v>
      </c>
      <c r="AH141" s="23"/>
      <c r="AI141" s="24"/>
      <c r="AJ141" s="2"/>
    </row>
    <row r="142" spans="6:36" ht="15">
      <c r="F142" s="13"/>
      <c r="T142" s="4"/>
      <c r="U142" s="4"/>
      <c r="V142" s="4"/>
      <c r="W142" s="4"/>
      <c r="X142" s="4"/>
      <c r="Y142" s="4"/>
      <c r="Z142" s="4"/>
      <c r="AA142" s="4"/>
      <c r="AB142" s="20">
        <f t="shared" si="15"/>
        <v>0</v>
      </c>
      <c r="AC142" s="21"/>
      <c r="AD142" s="21" t="s">
        <v>759</v>
      </c>
      <c r="AE142" s="22">
        <f t="shared" si="16"/>
        <v>0</v>
      </c>
      <c r="AF142" s="23">
        <f>SUMIF($AC$530:$AC$641,"=C12a",$AF$530:$AF$641)</f>
        <v>0</v>
      </c>
      <c r="AG142" s="22">
        <f t="shared" si="17"/>
        <v>0</v>
      </c>
      <c r="AH142" s="22"/>
      <c r="AI142" s="24">
        <f>AI120*0.75</f>
        <v>0</v>
      </c>
      <c r="AJ142" s="2"/>
    </row>
    <row r="143" spans="6:36" ht="15">
      <c r="F143" s="13"/>
      <c r="T143" s="4"/>
      <c r="U143" s="4"/>
      <c r="V143" s="4"/>
      <c r="W143" s="4"/>
      <c r="X143" s="4"/>
      <c r="Y143" s="4"/>
      <c r="Z143" s="4"/>
      <c r="AA143" s="4"/>
      <c r="AB143" s="20">
        <f t="shared" si="15"/>
        <v>0</v>
      </c>
      <c r="AC143" s="21"/>
      <c r="AD143" s="21" t="s">
        <v>38</v>
      </c>
      <c r="AE143" s="22">
        <f t="shared" si="16"/>
        <v>0</v>
      </c>
      <c r="AF143" s="23">
        <f>SUMIF($AC$530:$AC$641,"=c12b",$AF$530:$AF$641)</f>
        <v>0</v>
      </c>
      <c r="AG143" s="22">
        <f t="shared" si="17"/>
        <v>0</v>
      </c>
      <c r="AH143" s="22"/>
      <c r="AI143" s="24">
        <f>AI121*0.75</f>
        <v>0</v>
      </c>
      <c r="AJ143" s="2"/>
    </row>
    <row r="144" spans="6:36" ht="15">
      <c r="F144" s="13"/>
      <c r="T144" s="4"/>
      <c r="U144" s="4"/>
      <c r="V144" s="4"/>
      <c r="W144" s="4"/>
      <c r="X144" s="4"/>
      <c r="Y144" s="4"/>
      <c r="Z144" s="4"/>
      <c r="AA144" s="4"/>
      <c r="AB144" s="20">
        <f t="shared" si="15"/>
        <v>0</v>
      </c>
      <c r="AC144" s="21"/>
      <c r="AD144" s="21" t="s">
        <v>916</v>
      </c>
      <c r="AE144" s="22">
        <f t="shared" si="16"/>
        <v>0</v>
      </c>
      <c r="AF144" s="23">
        <f>SUMIF($AC$530:$AC$641,"=G12",$AF$530:$AF$641)</f>
        <v>0</v>
      </c>
      <c r="AG144" s="22">
        <f t="shared" si="17"/>
        <v>0</v>
      </c>
      <c r="AH144" s="23"/>
      <c r="AI144" s="24"/>
      <c r="AJ144" s="2"/>
    </row>
    <row r="145" spans="6:36" ht="15">
      <c r="F145" s="13"/>
      <c r="T145" s="4"/>
      <c r="U145" s="4"/>
      <c r="V145" s="4"/>
      <c r="W145" s="4"/>
      <c r="X145" s="4"/>
      <c r="Y145" s="4"/>
      <c r="Z145" s="4"/>
      <c r="AA145" s="4"/>
      <c r="AB145" s="20">
        <f t="shared" si="15"/>
        <v>0</v>
      </c>
      <c r="AC145" s="21"/>
      <c r="AD145" s="21" t="s">
        <v>798</v>
      </c>
      <c r="AE145" s="22">
        <f t="shared" si="16"/>
        <v>0</v>
      </c>
      <c r="AF145" s="23">
        <f>SUMIF($AC$530:$AC$641,"=c21",$AF$530:$AF$641)</f>
        <v>0</v>
      </c>
      <c r="AG145" s="22">
        <f t="shared" si="17"/>
        <v>0</v>
      </c>
      <c r="AH145" s="23"/>
      <c r="AI145" s="24"/>
      <c r="AJ145" s="2"/>
    </row>
    <row r="146" spans="6:36" ht="15">
      <c r="F146" s="13"/>
      <c r="T146" s="4"/>
      <c r="U146" s="4"/>
      <c r="V146" s="4"/>
      <c r="W146" s="4"/>
      <c r="X146" s="4"/>
      <c r="Y146" s="4"/>
      <c r="Z146" s="4"/>
      <c r="AA146" s="4"/>
      <c r="AB146" s="20"/>
      <c r="AC146" s="21"/>
      <c r="AD146" s="21"/>
      <c r="AE146" s="22"/>
      <c r="AF146" s="23"/>
      <c r="AG146" s="22"/>
      <c r="AH146" s="23"/>
      <c r="AI146" s="24"/>
      <c r="AJ146" s="2"/>
    </row>
    <row r="147" spans="6:36" ht="15.75" thickBot="1">
      <c r="F147" s="13"/>
      <c r="T147" s="4"/>
      <c r="U147" s="4"/>
      <c r="V147" s="4"/>
      <c r="W147" s="4"/>
      <c r="X147" s="4"/>
      <c r="Y147" s="4"/>
      <c r="Z147" s="4"/>
      <c r="AA147" s="4"/>
      <c r="AB147" s="25">
        <f>SUM(AB138:AB145)</f>
        <v>17</v>
      </c>
      <c r="AC147" s="26"/>
      <c r="AD147" s="26" t="s">
        <v>933</v>
      </c>
      <c r="AE147" s="27">
        <f>SUM(AE138:AE145)</f>
        <v>2506.75</v>
      </c>
      <c r="AF147" s="28">
        <f>SUM(AF138:AF145)</f>
        <v>0</v>
      </c>
      <c r="AG147" s="27"/>
      <c r="AH147" s="27"/>
      <c r="AI147" s="29"/>
      <c r="AJ147" s="2"/>
    </row>
    <row r="148" spans="6:36" ht="15">
      <c r="F148" s="1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5"/>
      <c r="AF148" s="6"/>
      <c r="AG148" s="5"/>
      <c r="AH148" s="5"/>
      <c r="AI148" s="5"/>
      <c r="AJ148" s="2"/>
    </row>
    <row r="149" spans="1:36" s="1" customFormat="1" ht="15.75" thickBot="1">
      <c r="A149" s="1">
        <v>7</v>
      </c>
      <c r="B149" s="1">
        <v>8321961078</v>
      </c>
      <c r="C149" s="1" t="s">
        <v>708</v>
      </c>
      <c r="D149" s="1">
        <v>70000573</v>
      </c>
      <c r="E149" s="1">
        <v>1</v>
      </c>
      <c r="F149" s="11" t="s">
        <v>25</v>
      </c>
      <c r="G149" s="1" t="s">
        <v>26</v>
      </c>
      <c r="H149" s="1" t="s">
        <v>27</v>
      </c>
      <c r="I149" s="1" t="s">
        <v>709</v>
      </c>
      <c r="K149" s="1" t="s">
        <v>28</v>
      </c>
      <c r="L149" s="1" t="s">
        <v>26</v>
      </c>
      <c r="M149" s="1" t="s">
        <v>26</v>
      </c>
      <c r="N149" s="1" t="s">
        <v>51</v>
      </c>
      <c r="O149" s="1">
        <v>4</v>
      </c>
      <c r="Q149" s="1" t="s">
        <v>28</v>
      </c>
      <c r="R149" s="1" t="s">
        <v>26</v>
      </c>
      <c r="S149" s="1" t="s">
        <v>941</v>
      </c>
      <c r="T149" s="7" t="s">
        <v>26</v>
      </c>
      <c r="U149" s="7" t="s">
        <v>51</v>
      </c>
      <c r="V149" s="7">
        <v>4</v>
      </c>
      <c r="W149" s="7"/>
      <c r="X149" s="7" t="s">
        <v>28</v>
      </c>
      <c r="Y149" s="7" t="s">
        <v>26</v>
      </c>
      <c r="Z149" s="7">
        <v>10067301</v>
      </c>
      <c r="AA149" s="7" t="s">
        <v>710</v>
      </c>
      <c r="AB149" s="7">
        <v>16</v>
      </c>
      <c r="AC149" s="7" t="s">
        <v>24</v>
      </c>
      <c r="AD149" s="9">
        <v>10475</v>
      </c>
      <c r="AE149" s="8">
        <f>AG149+AI149</f>
        <v>8380</v>
      </c>
      <c r="AF149" s="9">
        <v>10475</v>
      </c>
      <c r="AG149" s="8">
        <f>INT(AF149*0.8)</f>
        <v>8380</v>
      </c>
      <c r="AH149" s="9">
        <v>0</v>
      </c>
      <c r="AI149" s="8">
        <f>INT(AH149*0.8)</f>
        <v>0</v>
      </c>
      <c r="AJ149" s="3">
        <v>0</v>
      </c>
    </row>
    <row r="150" spans="6:36" ht="15">
      <c r="F150" s="13"/>
      <c r="T150" s="4"/>
      <c r="U150" s="4"/>
      <c r="V150" s="4"/>
      <c r="W150" s="4"/>
      <c r="X150" s="4"/>
      <c r="Y150" s="4"/>
      <c r="Z150" s="4"/>
      <c r="AA150" s="4"/>
      <c r="AB150" s="14" t="s">
        <v>943</v>
      </c>
      <c r="AC150" s="15"/>
      <c r="AD150" s="16" t="s">
        <v>944</v>
      </c>
      <c r="AE150" s="17" t="s">
        <v>945</v>
      </c>
      <c r="AF150" s="18"/>
      <c r="AG150" s="17" t="s">
        <v>946</v>
      </c>
      <c r="AH150" s="18"/>
      <c r="AI150" s="19" t="s">
        <v>947</v>
      </c>
      <c r="AJ150" s="2"/>
    </row>
    <row r="151" spans="6:36" ht="15">
      <c r="F151" s="13"/>
      <c r="T151" s="4"/>
      <c r="U151" s="4"/>
      <c r="V151" s="4"/>
      <c r="W151" s="4"/>
      <c r="X151" s="4"/>
      <c r="Y151" s="4"/>
      <c r="Z151" s="4"/>
      <c r="AA151" s="4"/>
      <c r="AB151" s="20">
        <f>SUMIF(AC149,"=c11",AB149)</f>
        <v>16</v>
      </c>
      <c r="AC151" s="21"/>
      <c r="AD151" s="21" t="s">
        <v>24</v>
      </c>
      <c r="AE151" s="22">
        <f>AG151+AI151</f>
        <v>8380</v>
      </c>
      <c r="AF151" s="23">
        <f>SUMIF($AC$530:$AC$641,"=c11",$AF$530:$AF$641)</f>
        <v>0</v>
      </c>
      <c r="AG151" s="22">
        <f>SUMIF(AC149,"=c11",AG149)</f>
        <v>8380</v>
      </c>
      <c r="AH151" s="23"/>
      <c r="AI151" s="24"/>
      <c r="AJ151" s="2"/>
    </row>
    <row r="152" spans="6:36" ht="15">
      <c r="F152" s="13"/>
      <c r="T152" s="4"/>
      <c r="U152" s="4"/>
      <c r="V152" s="4"/>
      <c r="W152" s="4"/>
      <c r="X152" s="4"/>
      <c r="Y152" s="4"/>
      <c r="Z152" s="4"/>
      <c r="AA152" s="4"/>
      <c r="AB152" s="20">
        <f>SUMIF($AC$3:$AC$452,"=c11o",$AB$3:$AB$452)</f>
        <v>0</v>
      </c>
      <c r="AC152" s="21"/>
      <c r="AD152" s="21" t="s">
        <v>33</v>
      </c>
      <c r="AE152" s="22">
        <f aca="true" t="shared" si="18" ref="AE152:AE158">AG152+AI152</f>
        <v>0</v>
      </c>
      <c r="AF152" s="23">
        <f>SUMIF($AC$530:$AC$641,"=c11o",$AF$530:$AF$641)</f>
        <v>0</v>
      </c>
      <c r="AG152" s="22">
        <f>SUMIF($AC$3:$AC$452,"=c11o",$AG$3:$AG$452)</f>
        <v>0</v>
      </c>
      <c r="AH152" s="23"/>
      <c r="AI152" s="24"/>
      <c r="AJ152" s="2"/>
    </row>
    <row r="153" spans="6:36" ht="15">
      <c r="F153" s="13"/>
      <c r="T153" s="4"/>
      <c r="U153" s="4"/>
      <c r="V153" s="4"/>
      <c r="W153" s="4"/>
      <c r="X153" s="4"/>
      <c r="Y153" s="4"/>
      <c r="Z153" s="4"/>
      <c r="AA153" s="4"/>
      <c r="AB153" s="20">
        <f>SUMIF($AC$3:$AC$452,"=g11",$AB$3:$AB$452)</f>
        <v>0</v>
      </c>
      <c r="AC153" s="21"/>
      <c r="AD153" s="21" t="s">
        <v>905</v>
      </c>
      <c r="AE153" s="22">
        <f t="shared" si="18"/>
        <v>0</v>
      </c>
      <c r="AF153" s="23">
        <f>SUMIF($AC$530:$AC$641,"=G11",$AF$530:$AF$641)</f>
        <v>0</v>
      </c>
      <c r="AG153" s="22">
        <f>SUMIF($AC$3:$AC$452,"=g11",$AG$3:$AG$452)</f>
        <v>0</v>
      </c>
      <c r="AH153" s="23"/>
      <c r="AI153" s="24"/>
      <c r="AJ153" s="2"/>
    </row>
    <row r="154" spans="6:36" ht="15">
      <c r="F154" s="13"/>
      <c r="T154" s="4"/>
      <c r="U154" s="4"/>
      <c r="V154" s="4"/>
      <c r="W154" s="4"/>
      <c r="X154" s="4"/>
      <c r="Y154" s="4"/>
      <c r="Z154" s="4"/>
      <c r="AA154" s="4"/>
      <c r="AB154" s="20">
        <f>SUMIF($AC$3:$AC$452,"=r",$AB$3:$AB$452)</f>
        <v>0</v>
      </c>
      <c r="AC154" s="21"/>
      <c r="AD154" s="21" t="s">
        <v>786</v>
      </c>
      <c r="AE154" s="22">
        <f t="shared" si="18"/>
        <v>0</v>
      </c>
      <c r="AF154" s="23">
        <f>SUMIF($AC$530:$AC$641,"=R",$AF$530:$AF$641)</f>
        <v>0</v>
      </c>
      <c r="AG154" s="22">
        <f>SUMIF($AC$3:$AC$452,"=r",$AG$3:$AG$452)</f>
        <v>0</v>
      </c>
      <c r="AH154" s="23"/>
      <c r="AI154" s="24"/>
      <c r="AJ154" s="2"/>
    </row>
    <row r="155" spans="6:36" ht="15">
      <c r="F155" s="13"/>
      <c r="T155" s="4"/>
      <c r="U155" s="4"/>
      <c r="V155" s="4"/>
      <c r="W155" s="4"/>
      <c r="X155" s="4"/>
      <c r="Y155" s="4"/>
      <c r="Z155" s="4"/>
      <c r="AA155" s="4"/>
      <c r="AB155" s="20">
        <f>SUMIF(AC149,"=c12a",AB149)</f>
        <v>0</v>
      </c>
      <c r="AC155" s="21"/>
      <c r="AD155" s="21" t="s">
        <v>759</v>
      </c>
      <c r="AE155" s="22">
        <f t="shared" si="18"/>
        <v>0</v>
      </c>
      <c r="AF155" s="23">
        <f>SUMIF($AC$530:$AC$641,"=C12a",$AF$530:$AF$641)</f>
        <v>0</v>
      </c>
      <c r="AG155" s="22">
        <f>SUMIF(AC149,"=C12a",AG149)</f>
        <v>0</v>
      </c>
      <c r="AH155" s="23">
        <f>SUMIF($AC$530:$AC$641,"=C12a",$AH$530:$AH$641)</f>
        <v>0</v>
      </c>
      <c r="AI155" s="24">
        <f>SUMIF(AC149,"=C12a",AI149)</f>
        <v>0</v>
      </c>
      <c r="AJ155" s="2"/>
    </row>
    <row r="156" spans="6:36" ht="15">
      <c r="F156" s="13"/>
      <c r="T156" s="4"/>
      <c r="U156" s="4"/>
      <c r="V156" s="4"/>
      <c r="W156" s="4"/>
      <c r="X156" s="4"/>
      <c r="Y156" s="4"/>
      <c r="Z156" s="4"/>
      <c r="AA156" s="4"/>
      <c r="AB156" s="20">
        <f>SUMIF($AC$3:$AC$452,"=c12b",$AB$3:$AB$452)</f>
        <v>0</v>
      </c>
      <c r="AC156" s="21"/>
      <c r="AD156" s="21" t="s">
        <v>38</v>
      </c>
      <c r="AE156" s="22">
        <f t="shared" si="18"/>
        <v>0</v>
      </c>
      <c r="AF156" s="23">
        <f>SUMIF($AC$530:$AC$641,"=c12b",$AF$530:$AF$641)</f>
        <v>0</v>
      </c>
      <c r="AG156" s="22">
        <f>SUMIF($AC$3:$AC$452,"=C12b",$AG$3:$AG$452)</f>
        <v>0</v>
      </c>
      <c r="AH156" s="23">
        <f>SUMIF($AC$530:$AC$641,"=c12b",$AH$530:$AH$641)</f>
        <v>0</v>
      </c>
      <c r="AI156" s="24">
        <f>SUMIF($AC$3:$AC$452,"=C12b",$AI$3:$AI$452)</f>
        <v>0</v>
      </c>
      <c r="AJ156" s="2"/>
    </row>
    <row r="157" spans="6:36" ht="15">
      <c r="F157" s="13"/>
      <c r="T157" s="4"/>
      <c r="U157" s="4"/>
      <c r="V157" s="4"/>
      <c r="W157" s="4"/>
      <c r="X157" s="4"/>
      <c r="Y157" s="4"/>
      <c r="Z157" s="4"/>
      <c r="AA157" s="4"/>
      <c r="AB157" s="20">
        <f>SUMIF($AC$3:$AC$452,"=g12",$AB$3:$AB$452)</f>
        <v>0</v>
      </c>
      <c r="AC157" s="21"/>
      <c r="AD157" s="21" t="s">
        <v>916</v>
      </c>
      <c r="AE157" s="22">
        <f t="shared" si="18"/>
        <v>0</v>
      </c>
      <c r="AF157" s="23">
        <f>SUMIF($AC$530:$AC$641,"=G12",$AF$530:$AF$641)</f>
        <v>0</v>
      </c>
      <c r="AG157" s="22">
        <f>SUMIF($AC$3:$AC$452,"=g12",$AG$3:$AG$452)</f>
        <v>0</v>
      </c>
      <c r="AH157" s="23"/>
      <c r="AI157" s="24"/>
      <c r="AJ157" s="2"/>
    </row>
    <row r="158" spans="6:36" ht="15">
      <c r="F158" s="13"/>
      <c r="T158" s="4"/>
      <c r="U158" s="4"/>
      <c r="V158" s="4"/>
      <c r="W158" s="4"/>
      <c r="X158" s="4"/>
      <c r="Y158" s="4"/>
      <c r="Z158" s="4"/>
      <c r="AA158" s="4"/>
      <c r="AB158" s="20">
        <f>SUMIF($AC$3:$AC$452,"=c21",$AB$3:$AB$452)</f>
        <v>0</v>
      </c>
      <c r="AC158" s="21"/>
      <c r="AD158" s="21" t="s">
        <v>798</v>
      </c>
      <c r="AE158" s="22">
        <f t="shared" si="18"/>
        <v>0</v>
      </c>
      <c r="AF158" s="23">
        <f>SUMIF($AC$530:$AC$641,"=c21",$AF$530:$AF$641)</f>
        <v>0</v>
      </c>
      <c r="AG158" s="22">
        <f>SUMIF($AC$3:$AC$452,"=c21",$AG$3:$AG$452)</f>
        <v>0</v>
      </c>
      <c r="AH158" s="23"/>
      <c r="AI158" s="24"/>
      <c r="AJ158" s="2"/>
    </row>
    <row r="159" spans="6:36" ht="15">
      <c r="F159" s="13"/>
      <c r="T159" s="4"/>
      <c r="U159" s="4"/>
      <c r="V159" s="4"/>
      <c r="W159" s="4"/>
      <c r="X159" s="4"/>
      <c r="Y159" s="4"/>
      <c r="Z159" s="4"/>
      <c r="AA159" s="4"/>
      <c r="AB159" s="20"/>
      <c r="AC159" s="21"/>
      <c r="AD159" s="21"/>
      <c r="AE159" s="22"/>
      <c r="AF159" s="23"/>
      <c r="AG159" s="22"/>
      <c r="AH159" s="23"/>
      <c r="AI159" s="24"/>
      <c r="AJ159" s="2"/>
    </row>
    <row r="160" spans="6:36" ht="15.75" thickBot="1">
      <c r="F160" s="13"/>
      <c r="T160" s="4"/>
      <c r="U160" s="4"/>
      <c r="V160" s="4"/>
      <c r="W160" s="4"/>
      <c r="X160" s="4"/>
      <c r="Y160" s="4"/>
      <c r="Z160" s="4"/>
      <c r="AA160" s="4"/>
      <c r="AB160" s="25">
        <f>SUM(AB151:AB158)</f>
        <v>16</v>
      </c>
      <c r="AC160" s="26"/>
      <c r="AD160" s="26" t="s">
        <v>933</v>
      </c>
      <c r="AE160" s="27">
        <f>SUM(AE151:AE158)</f>
        <v>8380</v>
      </c>
      <c r="AF160" s="28">
        <f>SUM(AF151:AF158)</f>
        <v>0</v>
      </c>
      <c r="AG160" s="27"/>
      <c r="AH160" s="27"/>
      <c r="AI160" s="29"/>
      <c r="AJ160" s="2"/>
    </row>
    <row r="161" spans="6:36" ht="15">
      <c r="F161" s="13"/>
      <c r="T161" s="4"/>
      <c r="U161" s="4"/>
      <c r="V161" s="4"/>
      <c r="W161" s="4"/>
      <c r="X161" s="4"/>
      <c r="Y161" s="4"/>
      <c r="Z161" s="4"/>
      <c r="AA161" s="4"/>
      <c r="AB161" s="37">
        <v>2019</v>
      </c>
      <c r="AC161" s="15"/>
      <c r="AD161" s="15"/>
      <c r="AE161" s="17"/>
      <c r="AF161" s="18"/>
      <c r="AG161" s="17"/>
      <c r="AH161" s="17"/>
      <c r="AI161" s="19"/>
      <c r="AJ161" s="2"/>
    </row>
    <row r="162" spans="6:36" ht="15">
      <c r="F162" s="13"/>
      <c r="T162" s="4"/>
      <c r="U162" s="4"/>
      <c r="V162" s="4"/>
      <c r="W162" s="4"/>
      <c r="X162" s="4"/>
      <c r="Y162" s="4"/>
      <c r="Z162" s="4"/>
      <c r="AA162" s="4"/>
      <c r="AB162" s="20">
        <f aca="true" t="shared" si="19" ref="AB162:AB169">AB151</f>
        <v>16</v>
      </c>
      <c r="AC162" s="21"/>
      <c r="AD162" s="21" t="s">
        <v>24</v>
      </c>
      <c r="AE162" s="22">
        <f>AG162+AI162</f>
        <v>6285</v>
      </c>
      <c r="AF162" s="23">
        <f>SUMIF($AC$530:$AC$641,"=c11",$AF$530:$AF$641)</f>
        <v>0</v>
      </c>
      <c r="AG162" s="22">
        <f aca="true" t="shared" si="20" ref="AG162:AG169">AG151*0.75</f>
        <v>6285</v>
      </c>
      <c r="AH162" s="23"/>
      <c r="AI162" s="24"/>
      <c r="AJ162" s="2"/>
    </row>
    <row r="163" spans="6:36" ht="15">
      <c r="F163" s="13"/>
      <c r="T163" s="4"/>
      <c r="U163" s="4"/>
      <c r="V163" s="4"/>
      <c r="W163" s="4"/>
      <c r="X163" s="4"/>
      <c r="Y163" s="4"/>
      <c r="Z163" s="4"/>
      <c r="AA163" s="4"/>
      <c r="AB163" s="20">
        <f t="shared" si="19"/>
        <v>0</v>
      </c>
      <c r="AC163" s="21"/>
      <c r="AD163" s="21" t="s">
        <v>33</v>
      </c>
      <c r="AE163" s="22">
        <f aca="true" t="shared" si="21" ref="AE163:AE169">AG163+AI163</f>
        <v>0</v>
      </c>
      <c r="AF163" s="23">
        <f>SUMIF($AC$530:$AC$641,"=c11o",$AF$530:$AF$641)</f>
        <v>0</v>
      </c>
      <c r="AG163" s="22">
        <f t="shared" si="20"/>
        <v>0</v>
      </c>
      <c r="AH163" s="23"/>
      <c r="AI163" s="24"/>
      <c r="AJ163" s="2"/>
    </row>
    <row r="164" spans="6:36" ht="15">
      <c r="F164" s="13"/>
      <c r="T164" s="4"/>
      <c r="U164" s="4"/>
      <c r="V164" s="4"/>
      <c r="W164" s="4"/>
      <c r="X164" s="4"/>
      <c r="Y164" s="4"/>
      <c r="Z164" s="4"/>
      <c r="AA164" s="4"/>
      <c r="AB164" s="20">
        <f t="shared" si="19"/>
        <v>0</v>
      </c>
      <c r="AC164" s="21"/>
      <c r="AD164" s="21" t="s">
        <v>905</v>
      </c>
      <c r="AE164" s="22">
        <f t="shared" si="21"/>
        <v>0</v>
      </c>
      <c r="AF164" s="23">
        <f>SUMIF($AC$530:$AC$641,"=G11",$AF$530:$AF$641)</f>
        <v>0</v>
      </c>
      <c r="AG164" s="22">
        <f t="shared" si="20"/>
        <v>0</v>
      </c>
      <c r="AH164" s="23"/>
      <c r="AI164" s="24"/>
      <c r="AJ164" s="2"/>
    </row>
    <row r="165" spans="6:36" ht="15">
      <c r="F165" s="13"/>
      <c r="T165" s="4"/>
      <c r="U165" s="4"/>
      <c r="V165" s="4"/>
      <c r="W165" s="4"/>
      <c r="X165" s="4"/>
      <c r="Y165" s="4"/>
      <c r="Z165" s="4"/>
      <c r="AA165" s="4"/>
      <c r="AB165" s="20">
        <f t="shared" si="19"/>
        <v>0</v>
      </c>
      <c r="AC165" s="21"/>
      <c r="AD165" s="21" t="s">
        <v>786</v>
      </c>
      <c r="AE165" s="22">
        <f t="shared" si="21"/>
        <v>0</v>
      </c>
      <c r="AF165" s="23">
        <f>SUMIF($AC$530:$AC$641,"=R",$AF$530:$AF$641)</f>
        <v>0</v>
      </c>
      <c r="AG165" s="22">
        <f t="shared" si="20"/>
        <v>0</v>
      </c>
      <c r="AH165" s="23"/>
      <c r="AI165" s="24"/>
      <c r="AJ165" s="2"/>
    </row>
    <row r="166" spans="6:36" ht="15">
      <c r="F166" s="13"/>
      <c r="T166" s="4"/>
      <c r="U166" s="4"/>
      <c r="V166" s="4"/>
      <c r="W166" s="4"/>
      <c r="X166" s="4"/>
      <c r="Y166" s="4"/>
      <c r="Z166" s="4"/>
      <c r="AA166" s="4"/>
      <c r="AB166" s="20">
        <f t="shared" si="19"/>
        <v>0</v>
      </c>
      <c r="AC166" s="21"/>
      <c r="AD166" s="21" t="s">
        <v>759</v>
      </c>
      <c r="AE166" s="22">
        <f t="shared" si="21"/>
        <v>0</v>
      </c>
      <c r="AF166" s="23">
        <f>SUMIF($AC$530:$AC$641,"=C12a",$AF$530:$AF$641)</f>
        <v>0</v>
      </c>
      <c r="AG166" s="22">
        <f t="shared" si="20"/>
        <v>0</v>
      </c>
      <c r="AH166" s="22"/>
      <c r="AI166" s="24">
        <f>AI155*0.75</f>
        <v>0</v>
      </c>
      <c r="AJ166" s="2"/>
    </row>
    <row r="167" spans="6:36" ht="15">
      <c r="F167" s="13"/>
      <c r="T167" s="4"/>
      <c r="U167" s="4"/>
      <c r="V167" s="4"/>
      <c r="W167" s="4"/>
      <c r="X167" s="4"/>
      <c r="Y167" s="4"/>
      <c r="Z167" s="4"/>
      <c r="AA167" s="4"/>
      <c r="AB167" s="20">
        <f t="shared" si="19"/>
        <v>0</v>
      </c>
      <c r="AC167" s="21"/>
      <c r="AD167" s="21" t="s">
        <v>38</v>
      </c>
      <c r="AE167" s="22">
        <f t="shared" si="21"/>
        <v>0</v>
      </c>
      <c r="AF167" s="23">
        <f>SUMIF($AC$530:$AC$641,"=c12b",$AF$530:$AF$641)</f>
        <v>0</v>
      </c>
      <c r="AG167" s="22">
        <f t="shared" si="20"/>
        <v>0</v>
      </c>
      <c r="AH167" s="22"/>
      <c r="AI167" s="24">
        <f>AI156*0.75</f>
        <v>0</v>
      </c>
      <c r="AJ167" s="2"/>
    </row>
    <row r="168" spans="6:36" ht="15">
      <c r="F168" s="13"/>
      <c r="T168" s="4"/>
      <c r="U168" s="4"/>
      <c r="V168" s="4"/>
      <c r="W168" s="4"/>
      <c r="X168" s="4"/>
      <c r="Y168" s="4"/>
      <c r="Z168" s="4"/>
      <c r="AA168" s="4"/>
      <c r="AB168" s="20">
        <f t="shared" si="19"/>
        <v>0</v>
      </c>
      <c r="AC168" s="21"/>
      <c r="AD168" s="21" t="s">
        <v>916</v>
      </c>
      <c r="AE168" s="22">
        <f t="shared" si="21"/>
        <v>0</v>
      </c>
      <c r="AF168" s="23">
        <f>SUMIF($AC$530:$AC$641,"=G12",$AF$530:$AF$641)</f>
        <v>0</v>
      </c>
      <c r="AG168" s="22">
        <f t="shared" si="20"/>
        <v>0</v>
      </c>
      <c r="AH168" s="23"/>
      <c r="AI168" s="24"/>
      <c r="AJ168" s="2"/>
    </row>
    <row r="169" spans="6:36" ht="15">
      <c r="F169" s="13"/>
      <c r="T169" s="4"/>
      <c r="U169" s="4"/>
      <c r="V169" s="4"/>
      <c r="W169" s="4"/>
      <c r="X169" s="4"/>
      <c r="Y169" s="4"/>
      <c r="Z169" s="4"/>
      <c r="AA169" s="4"/>
      <c r="AB169" s="20">
        <f t="shared" si="19"/>
        <v>0</v>
      </c>
      <c r="AC169" s="21"/>
      <c r="AD169" s="21" t="s">
        <v>798</v>
      </c>
      <c r="AE169" s="22">
        <f t="shared" si="21"/>
        <v>0</v>
      </c>
      <c r="AF169" s="23">
        <f>SUMIF($AC$530:$AC$641,"=c21",$AF$530:$AF$641)</f>
        <v>0</v>
      </c>
      <c r="AG169" s="22">
        <f t="shared" si="20"/>
        <v>0</v>
      </c>
      <c r="AH169" s="23"/>
      <c r="AI169" s="24"/>
      <c r="AJ169" s="2"/>
    </row>
    <row r="170" spans="6:36" ht="15">
      <c r="F170" s="13"/>
      <c r="T170" s="4"/>
      <c r="U170" s="4"/>
      <c r="V170" s="4"/>
      <c r="W170" s="4"/>
      <c r="X170" s="4"/>
      <c r="Y170" s="4"/>
      <c r="Z170" s="4"/>
      <c r="AA170" s="4"/>
      <c r="AB170" s="20"/>
      <c r="AC170" s="21"/>
      <c r="AD170" s="21"/>
      <c r="AE170" s="22"/>
      <c r="AF170" s="23"/>
      <c r="AG170" s="22"/>
      <c r="AH170" s="23"/>
      <c r="AI170" s="24"/>
      <c r="AJ170" s="2"/>
    </row>
    <row r="171" spans="6:36" ht="15.75" thickBot="1">
      <c r="F171" s="13"/>
      <c r="T171" s="4"/>
      <c r="U171" s="4"/>
      <c r="V171" s="4"/>
      <c r="W171" s="4"/>
      <c r="X171" s="4"/>
      <c r="Y171" s="4"/>
      <c r="Z171" s="4"/>
      <c r="AA171" s="4"/>
      <c r="AB171" s="25">
        <f>SUM(AB162:AB169)</f>
        <v>16</v>
      </c>
      <c r="AC171" s="26"/>
      <c r="AD171" s="26" t="s">
        <v>933</v>
      </c>
      <c r="AE171" s="27">
        <f>SUM(AE162:AE169)</f>
        <v>6285</v>
      </c>
      <c r="AF171" s="28">
        <f>SUM(AF162:AF169)</f>
        <v>0</v>
      </c>
      <c r="AG171" s="27"/>
      <c r="AH171" s="27"/>
      <c r="AI171" s="29"/>
      <c r="AJ171" s="2"/>
    </row>
    <row r="172" spans="6:36" ht="15">
      <c r="F172" s="13"/>
      <c r="T172" s="4"/>
      <c r="U172" s="4"/>
      <c r="V172" s="4"/>
      <c r="W172" s="4"/>
      <c r="X172" s="4"/>
      <c r="Y172" s="4"/>
      <c r="Z172" s="4"/>
      <c r="AA172" s="4"/>
      <c r="AB172" s="37">
        <v>2020</v>
      </c>
      <c r="AC172" s="15"/>
      <c r="AD172" s="15"/>
      <c r="AE172" s="17"/>
      <c r="AF172" s="18"/>
      <c r="AG172" s="17"/>
      <c r="AH172" s="17"/>
      <c r="AI172" s="19"/>
      <c r="AJ172" s="2"/>
    </row>
    <row r="173" spans="6:36" ht="15">
      <c r="F173" s="13"/>
      <c r="T173" s="4"/>
      <c r="U173" s="4"/>
      <c r="V173" s="4"/>
      <c r="W173" s="4"/>
      <c r="X173" s="4"/>
      <c r="Y173" s="4"/>
      <c r="Z173" s="4"/>
      <c r="AA173" s="4"/>
      <c r="AB173" s="20">
        <f aca="true" t="shared" si="22" ref="AB173:AB180">AB151</f>
        <v>16</v>
      </c>
      <c r="AC173" s="21"/>
      <c r="AD173" s="21" t="s">
        <v>24</v>
      </c>
      <c r="AE173" s="22">
        <f>AG173+AI173</f>
        <v>2095</v>
      </c>
      <c r="AF173" s="23">
        <f>SUMIF($AC$530:$AC$641,"=c11",$AF$530:$AF$641)</f>
        <v>0</v>
      </c>
      <c r="AG173" s="22">
        <f aca="true" t="shared" si="23" ref="AG173:AG180">AG151*0.25</f>
        <v>2095</v>
      </c>
      <c r="AH173" s="23"/>
      <c r="AI173" s="24"/>
      <c r="AJ173" s="2"/>
    </row>
    <row r="174" spans="6:36" ht="15">
      <c r="F174" s="13"/>
      <c r="T174" s="4"/>
      <c r="U174" s="4"/>
      <c r="V174" s="4"/>
      <c r="W174" s="4"/>
      <c r="X174" s="4"/>
      <c r="Y174" s="4"/>
      <c r="Z174" s="4"/>
      <c r="AA174" s="4"/>
      <c r="AB174" s="20">
        <f t="shared" si="22"/>
        <v>0</v>
      </c>
      <c r="AC174" s="21"/>
      <c r="AD174" s="21" t="s">
        <v>33</v>
      </c>
      <c r="AE174" s="22">
        <f aca="true" t="shared" si="24" ref="AE174:AE180">AG174+AI174</f>
        <v>0</v>
      </c>
      <c r="AF174" s="23">
        <f>SUMIF($AC$530:$AC$641,"=c11o",$AF$530:$AF$641)</f>
        <v>0</v>
      </c>
      <c r="AG174" s="22">
        <f t="shared" si="23"/>
        <v>0</v>
      </c>
      <c r="AH174" s="23"/>
      <c r="AI174" s="24"/>
      <c r="AJ174" s="2"/>
    </row>
    <row r="175" spans="6:36" ht="15">
      <c r="F175" s="13"/>
      <c r="T175" s="4"/>
      <c r="U175" s="4"/>
      <c r="V175" s="4"/>
      <c r="W175" s="4"/>
      <c r="X175" s="4"/>
      <c r="Y175" s="4"/>
      <c r="Z175" s="4"/>
      <c r="AA175" s="4"/>
      <c r="AB175" s="20">
        <f t="shared" si="22"/>
        <v>0</v>
      </c>
      <c r="AC175" s="21"/>
      <c r="AD175" s="21" t="s">
        <v>905</v>
      </c>
      <c r="AE175" s="22">
        <f t="shared" si="24"/>
        <v>0</v>
      </c>
      <c r="AF175" s="23">
        <f>SUMIF($AC$530:$AC$641,"=G11",$AF$530:$AF$641)</f>
        <v>0</v>
      </c>
      <c r="AG175" s="22">
        <f t="shared" si="23"/>
        <v>0</v>
      </c>
      <c r="AH175" s="23"/>
      <c r="AI175" s="24"/>
      <c r="AJ175" s="2"/>
    </row>
    <row r="176" spans="6:36" ht="15">
      <c r="F176" s="13"/>
      <c r="T176" s="4"/>
      <c r="U176" s="4"/>
      <c r="V176" s="4"/>
      <c r="W176" s="4"/>
      <c r="X176" s="4"/>
      <c r="Y176" s="4"/>
      <c r="Z176" s="4"/>
      <c r="AA176" s="4"/>
      <c r="AB176" s="20">
        <f t="shared" si="22"/>
        <v>0</v>
      </c>
      <c r="AC176" s="21"/>
      <c r="AD176" s="21" t="s">
        <v>786</v>
      </c>
      <c r="AE176" s="22">
        <f t="shared" si="24"/>
        <v>0</v>
      </c>
      <c r="AF176" s="23">
        <f>SUMIF($AC$530:$AC$641,"=R",$AF$530:$AF$641)</f>
        <v>0</v>
      </c>
      <c r="AG176" s="22">
        <f t="shared" si="23"/>
        <v>0</v>
      </c>
      <c r="AH176" s="23"/>
      <c r="AI176" s="24"/>
      <c r="AJ176" s="2"/>
    </row>
    <row r="177" spans="6:36" ht="15">
      <c r="F177" s="13"/>
      <c r="T177" s="4"/>
      <c r="U177" s="4"/>
      <c r="V177" s="4"/>
      <c r="W177" s="4"/>
      <c r="X177" s="4"/>
      <c r="Y177" s="4"/>
      <c r="Z177" s="4"/>
      <c r="AA177" s="4"/>
      <c r="AB177" s="20">
        <f t="shared" si="22"/>
        <v>0</v>
      </c>
      <c r="AC177" s="21"/>
      <c r="AD177" s="21" t="s">
        <v>759</v>
      </c>
      <c r="AE177" s="22">
        <f t="shared" si="24"/>
        <v>0</v>
      </c>
      <c r="AF177" s="23">
        <f>SUMIF($AC$530:$AC$641,"=C12a",$AF$530:$AF$641)</f>
        <v>0</v>
      </c>
      <c r="AG177" s="22">
        <f t="shared" si="23"/>
        <v>0</v>
      </c>
      <c r="AH177" s="22">
        <f>AH155*0.25</f>
        <v>0</v>
      </c>
      <c r="AI177" s="24">
        <f>AI155*0.25</f>
        <v>0</v>
      </c>
      <c r="AJ177" s="2"/>
    </row>
    <row r="178" spans="6:36" ht="15">
      <c r="F178" s="13"/>
      <c r="T178" s="4"/>
      <c r="U178" s="4"/>
      <c r="V178" s="4"/>
      <c r="W178" s="4"/>
      <c r="X178" s="4"/>
      <c r="Y178" s="4"/>
      <c r="Z178" s="4"/>
      <c r="AA178" s="4"/>
      <c r="AB178" s="20">
        <f t="shared" si="22"/>
        <v>0</v>
      </c>
      <c r="AC178" s="21"/>
      <c r="AD178" s="21" t="s">
        <v>38</v>
      </c>
      <c r="AE178" s="22">
        <f t="shared" si="24"/>
        <v>0</v>
      </c>
      <c r="AF178" s="23">
        <f>SUMIF($AC$530:$AC$641,"=c12b",$AF$530:$AF$641)</f>
        <v>0</v>
      </c>
      <c r="AG178" s="22">
        <f t="shared" si="23"/>
        <v>0</v>
      </c>
      <c r="AH178" s="22">
        <f>AH156*0.25</f>
        <v>0</v>
      </c>
      <c r="AI178" s="24">
        <f>AI156*0.25</f>
        <v>0</v>
      </c>
      <c r="AJ178" s="2"/>
    </row>
    <row r="179" spans="6:36" ht="15">
      <c r="F179" s="13"/>
      <c r="T179" s="4"/>
      <c r="U179" s="4"/>
      <c r="V179" s="4"/>
      <c r="W179" s="4"/>
      <c r="X179" s="4"/>
      <c r="Y179" s="4"/>
      <c r="Z179" s="4"/>
      <c r="AA179" s="4"/>
      <c r="AB179" s="20">
        <f t="shared" si="22"/>
        <v>0</v>
      </c>
      <c r="AC179" s="21"/>
      <c r="AD179" s="21" t="s">
        <v>916</v>
      </c>
      <c r="AE179" s="22">
        <f t="shared" si="24"/>
        <v>0</v>
      </c>
      <c r="AF179" s="23">
        <f>SUMIF($AC$530:$AC$641,"=G12",$AF$530:$AF$641)</f>
        <v>0</v>
      </c>
      <c r="AG179" s="22">
        <f t="shared" si="23"/>
        <v>0</v>
      </c>
      <c r="AH179" s="23"/>
      <c r="AI179" s="24"/>
      <c r="AJ179" s="2"/>
    </row>
    <row r="180" spans="6:36" ht="15">
      <c r="F180" s="13"/>
      <c r="T180" s="4"/>
      <c r="U180" s="4"/>
      <c r="V180" s="4"/>
      <c r="W180" s="4"/>
      <c r="X180" s="4"/>
      <c r="Y180" s="4"/>
      <c r="Z180" s="4"/>
      <c r="AA180" s="4"/>
      <c r="AB180" s="20">
        <f t="shared" si="22"/>
        <v>0</v>
      </c>
      <c r="AC180" s="21"/>
      <c r="AD180" s="21" t="s">
        <v>798</v>
      </c>
      <c r="AE180" s="22">
        <f t="shared" si="24"/>
        <v>0</v>
      </c>
      <c r="AF180" s="23">
        <f>SUMIF($AC$530:$AC$641,"=c21",$AF$530:$AF$641)</f>
        <v>0</v>
      </c>
      <c r="AG180" s="22">
        <f t="shared" si="23"/>
        <v>0</v>
      </c>
      <c r="AH180" s="23"/>
      <c r="AI180" s="24"/>
      <c r="AJ180" s="2"/>
    </row>
    <row r="181" spans="6:36" ht="15">
      <c r="F181" s="13"/>
      <c r="T181" s="4"/>
      <c r="U181" s="4"/>
      <c r="V181" s="4"/>
      <c r="W181" s="4"/>
      <c r="X181" s="4"/>
      <c r="Y181" s="4"/>
      <c r="Z181" s="4"/>
      <c r="AA181" s="4"/>
      <c r="AB181" s="20"/>
      <c r="AC181" s="21"/>
      <c r="AD181" s="21"/>
      <c r="AE181" s="22"/>
      <c r="AF181" s="23"/>
      <c r="AG181" s="22"/>
      <c r="AH181" s="23"/>
      <c r="AI181" s="24"/>
      <c r="AJ181" s="2"/>
    </row>
    <row r="182" spans="6:36" ht="15.75" thickBot="1">
      <c r="F182" s="13"/>
      <c r="T182" s="4"/>
      <c r="U182" s="4"/>
      <c r="V182" s="4"/>
      <c r="W182" s="4"/>
      <c r="X182" s="4"/>
      <c r="Y182" s="4"/>
      <c r="Z182" s="4"/>
      <c r="AA182" s="4"/>
      <c r="AB182" s="25">
        <f>SUM(AB173:AB180)</f>
        <v>16</v>
      </c>
      <c r="AC182" s="26"/>
      <c r="AD182" s="26" t="s">
        <v>933</v>
      </c>
      <c r="AE182" s="27">
        <f>SUM(AE173:AE180)</f>
        <v>2095</v>
      </c>
      <c r="AF182" s="28">
        <f>SUM(AF173:AF180)</f>
        <v>0</v>
      </c>
      <c r="AG182" s="27"/>
      <c r="AH182" s="27"/>
      <c r="AI182" s="29"/>
      <c r="AJ182" s="2"/>
    </row>
    <row r="183" spans="6:36" ht="15">
      <c r="F183" s="1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5"/>
      <c r="AF183" s="6"/>
      <c r="AG183" s="5"/>
      <c r="AH183" s="5"/>
      <c r="AI183" s="5"/>
      <c r="AJ183" s="2"/>
    </row>
    <row r="184" spans="6:36" ht="15">
      <c r="F184" s="1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5"/>
      <c r="AF184" s="6"/>
      <c r="AG184" s="5"/>
      <c r="AH184" s="5"/>
      <c r="AI184" s="5"/>
      <c r="AJ184" s="2"/>
    </row>
    <row r="185" spans="6:36" ht="15">
      <c r="F185" s="1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5"/>
      <c r="AF185" s="6"/>
      <c r="AG185" s="5"/>
      <c r="AH185" s="5"/>
      <c r="AI185" s="5"/>
      <c r="AJ185" s="2"/>
    </row>
    <row r="186" spans="1:36" s="1" customFormat="1" ht="15.75" thickBot="1">
      <c r="A186" s="1">
        <v>7</v>
      </c>
      <c r="B186" s="1">
        <v>8321961078</v>
      </c>
      <c r="C186" s="1" t="s">
        <v>711</v>
      </c>
      <c r="D186" s="1">
        <v>70000588</v>
      </c>
      <c r="E186" s="1">
        <v>2</v>
      </c>
      <c r="F186" s="11" t="s">
        <v>25</v>
      </c>
      <c r="G186" s="1" t="s">
        <v>26</v>
      </c>
      <c r="H186" s="1" t="s">
        <v>27</v>
      </c>
      <c r="I186" s="1">
        <v>1</v>
      </c>
      <c r="K186" s="1" t="s">
        <v>28</v>
      </c>
      <c r="L186" s="1" t="s">
        <v>26</v>
      </c>
      <c r="M186" s="1" t="s">
        <v>26</v>
      </c>
      <c r="N186" s="1" t="s">
        <v>101</v>
      </c>
      <c r="O186" s="1">
        <v>38</v>
      </c>
      <c r="Q186" s="1" t="s">
        <v>28</v>
      </c>
      <c r="R186" s="1" t="s">
        <v>26</v>
      </c>
      <c r="S186" s="1" t="s">
        <v>940</v>
      </c>
      <c r="T186" s="7" t="s">
        <v>26</v>
      </c>
      <c r="U186" s="7" t="s">
        <v>101</v>
      </c>
      <c r="V186" s="7"/>
      <c r="W186" s="7"/>
      <c r="X186" s="7" t="s">
        <v>28</v>
      </c>
      <c r="Y186" s="7" t="s">
        <v>26</v>
      </c>
      <c r="Z186" s="7">
        <v>8181804</v>
      </c>
      <c r="AA186" s="7" t="s">
        <v>712</v>
      </c>
      <c r="AB186" s="7">
        <v>11</v>
      </c>
      <c r="AC186" s="7" t="s">
        <v>24</v>
      </c>
      <c r="AD186" s="9">
        <v>5503</v>
      </c>
      <c r="AE186" s="8">
        <f>AG186+AI186</f>
        <v>4402</v>
      </c>
      <c r="AF186" s="9">
        <v>5503</v>
      </c>
      <c r="AG186" s="8">
        <f>INT(AF186*0.8)</f>
        <v>4402</v>
      </c>
      <c r="AH186" s="9">
        <v>0</v>
      </c>
      <c r="AI186" s="8">
        <f>INT(AH186*0.8)</f>
        <v>0</v>
      </c>
      <c r="AJ186" s="3">
        <v>0</v>
      </c>
    </row>
    <row r="187" spans="6:36" ht="15">
      <c r="F187" s="13"/>
      <c r="T187" s="4"/>
      <c r="U187" s="4"/>
      <c r="V187" s="4"/>
      <c r="W187" s="4"/>
      <c r="X187" s="4"/>
      <c r="Y187" s="4"/>
      <c r="Z187" s="4"/>
      <c r="AA187" s="4"/>
      <c r="AB187" s="14" t="s">
        <v>943</v>
      </c>
      <c r="AC187" s="15"/>
      <c r="AD187" s="16" t="s">
        <v>944</v>
      </c>
      <c r="AE187" s="17" t="s">
        <v>945</v>
      </c>
      <c r="AF187" s="18"/>
      <c r="AG187" s="17" t="s">
        <v>946</v>
      </c>
      <c r="AH187" s="18"/>
      <c r="AI187" s="19" t="s">
        <v>947</v>
      </c>
      <c r="AJ187" s="2"/>
    </row>
    <row r="188" spans="6:36" ht="15">
      <c r="F188" s="13"/>
      <c r="T188" s="4"/>
      <c r="U188" s="4"/>
      <c r="V188" s="4"/>
      <c r="W188" s="4"/>
      <c r="X188" s="4"/>
      <c r="Y188" s="4"/>
      <c r="Z188" s="4"/>
      <c r="AA188" s="4"/>
      <c r="AB188" s="20">
        <f>SUMIF(AC186,"=c11",AB186)</f>
        <v>11</v>
      </c>
      <c r="AC188" s="21"/>
      <c r="AD188" s="21" t="s">
        <v>24</v>
      </c>
      <c r="AE188" s="22">
        <f>AG188+AI188</f>
        <v>4402</v>
      </c>
      <c r="AF188" s="23">
        <f>SUMIF($AC$530:$AC$641,"=c11",$AF$530:$AF$641)</f>
        <v>0</v>
      </c>
      <c r="AG188" s="22">
        <f>SUMIF(AC186,"=c11",AG186)</f>
        <v>4402</v>
      </c>
      <c r="AH188" s="23"/>
      <c r="AI188" s="24"/>
      <c r="AJ188" s="2"/>
    </row>
    <row r="189" spans="6:36" ht="15">
      <c r="F189" s="13"/>
      <c r="T189" s="4"/>
      <c r="U189" s="4"/>
      <c r="V189" s="4"/>
      <c r="W189" s="4"/>
      <c r="X189" s="4"/>
      <c r="Y189" s="4"/>
      <c r="Z189" s="4"/>
      <c r="AA189" s="4"/>
      <c r="AB189" s="20">
        <f>SUMIF($AC$3:$AC$452,"=c11o",$AB$3:$AB$452)</f>
        <v>0</v>
      </c>
      <c r="AC189" s="21"/>
      <c r="AD189" s="21" t="s">
        <v>33</v>
      </c>
      <c r="AE189" s="22">
        <f aca="true" t="shared" si="25" ref="AE189:AE195">AG189+AI189</f>
        <v>0</v>
      </c>
      <c r="AF189" s="23">
        <f>SUMIF($AC$530:$AC$641,"=c11o",$AF$530:$AF$641)</f>
        <v>0</v>
      </c>
      <c r="AG189" s="22">
        <f>SUMIF($AC$3:$AC$452,"=c11o",$AG$3:$AG$452)</f>
        <v>0</v>
      </c>
      <c r="AH189" s="23"/>
      <c r="AI189" s="24"/>
      <c r="AJ189" s="2"/>
    </row>
    <row r="190" spans="6:36" ht="15">
      <c r="F190" s="13"/>
      <c r="T190" s="4"/>
      <c r="U190" s="4"/>
      <c r="V190" s="4"/>
      <c r="W190" s="4"/>
      <c r="X190" s="4"/>
      <c r="Y190" s="4"/>
      <c r="Z190" s="4"/>
      <c r="AA190" s="4"/>
      <c r="AB190" s="20">
        <f>SUMIF($AC$3:$AC$452,"=g11",$AB$3:$AB$452)</f>
        <v>0</v>
      </c>
      <c r="AC190" s="21"/>
      <c r="AD190" s="21" t="s">
        <v>905</v>
      </c>
      <c r="AE190" s="22">
        <f t="shared" si="25"/>
        <v>0</v>
      </c>
      <c r="AF190" s="23">
        <f>SUMIF($AC$530:$AC$641,"=G11",$AF$530:$AF$641)</f>
        <v>0</v>
      </c>
      <c r="AG190" s="22">
        <f>SUMIF($AC$3:$AC$452,"=g11",$AG$3:$AG$452)</f>
        <v>0</v>
      </c>
      <c r="AH190" s="23"/>
      <c r="AI190" s="24"/>
      <c r="AJ190" s="2"/>
    </row>
    <row r="191" spans="6:36" ht="15">
      <c r="F191" s="13"/>
      <c r="T191" s="4"/>
      <c r="U191" s="4"/>
      <c r="V191" s="4"/>
      <c r="W191" s="4"/>
      <c r="X191" s="4"/>
      <c r="Y191" s="4"/>
      <c r="Z191" s="4"/>
      <c r="AA191" s="4"/>
      <c r="AB191" s="20">
        <f>SUMIF($AC$3:$AC$452,"=r",$AB$3:$AB$452)</f>
        <v>0</v>
      </c>
      <c r="AC191" s="21"/>
      <c r="AD191" s="21" t="s">
        <v>786</v>
      </c>
      <c r="AE191" s="22">
        <f t="shared" si="25"/>
        <v>0</v>
      </c>
      <c r="AF191" s="23">
        <f>SUMIF($AC$530:$AC$641,"=R",$AF$530:$AF$641)</f>
        <v>0</v>
      </c>
      <c r="AG191" s="22">
        <f>SUMIF($AC$3:$AC$452,"=r",$AG$3:$AG$452)</f>
        <v>0</v>
      </c>
      <c r="AH191" s="23"/>
      <c r="AI191" s="24"/>
      <c r="AJ191" s="2"/>
    </row>
    <row r="192" spans="6:36" ht="15">
      <c r="F192" s="13"/>
      <c r="T192" s="4"/>
      <c r="U192" s="4"/>
      <c r="V192" s="4"/>
      <c r="W192" s="4"/>
      <c r="X192" s="4"/>
      <c r="Y192" s="4"/>
      <c r="Z192" s="4"/>
      <c r="AA192" s="4"/>
      <c r="AB192" s="20">
        <f>SUMIF(AC186,"=c12a",AB186)</f>
        <v>0</v>
      </c>
      <c r="AC192" s="21"/>
      <c r="AD192" s="21" t="s">
        <v>759</v>
      </c>
      <c r="AE192" s="22">
        <f t="shared" si="25"/>
        <v>0</v>
      </c>
      <c r="AF192" s="23">
        <f>SUMIF($AC$530:$AC$641,"=C12a",$AF$530:$AF$641)</f>
        <v>0</v>
      </c>
      <c r="AG192" s="22">
        <f>SUMIF(AC186,"=C12a",AG186)</f>
        <v>0</v>
      </c>
      <c r="AH192" s="23">
        <f>SUMIF($AC$530:$AC$641,"=C12a",$AH$530:$AH$641)</f>
        <v>0</v>
      </c>
      <c r="AI192" s="24">
        <f>SUMIF(AC186,"=C12a",AI186)</f>
        <v>0</v>
      </c>
      <c r="AJ192" s="2"/>
    </row>
    <row r="193" spans="6:36" ht="15">
      <c r="F193" s="13"/>
      <c r="T193" s="4"/>
      <c r="U193" s="4"/>
      <c r="V193" s="4"/>
      <c r="W193" s="4"/>
      <c r="X193" s="4"/>
      <c r="Y193" s="4"/>
      <c r="Z193" s="4"/>
      <c r="AA193" s="4"/>
      <c r="AB193" s="20">
        <f>SUMIF($AC$3:$AC$452,"=c12b",$AB$3:$AB$452)</f>
        <v>0</v>
      </c>
      <c r="AC193" s="21"/>
      <c r="AD193" s="21" t="s">
        <v>38</v>
      </c>
      <c r="AE193" s="22">
        <f t="shared" si="25"/>
        <v>0</v>
      </c>
      <c r="AF193" s="23">
        <f>SUMIF($AC$530:$AC$641,"=c12b",$AF$530:$AF$641)</f>
        <v>0</v>
      </c>
      <c r="AG193" s="22">
        <f>SUMIF($AC$3:$AC$452,"=C12b",$AG$3:$AG$452)</f>
        <v>0</v>
      </c>
      <c r="AH193" s="23">
        <f>SUMIF($AC$530:$AC$641,"=c12b",$AH$530:$AH$641)</f>
        <v>0</v>
      </c>
      <c r="AI193" s="24">
        <f>SUMIF($AC$3:$AC$452,"=C12b",$AI$3:$AI$452)</f>
        <v>0</v>
      </c>
      <c r="AJ193" s="2"/>
    </row>
    <row r="194" spans="6:36" ht="15">
      <c r="F194" s="13"/>
      <c r="T194" s="4"/>
      <c r="U194" s="4"/>
      <c r="V194" s="4"/>
      <c r="W194" s="4"/>
      <c r="X194" s="4"/>
      <c r="Y194" s="4"/>
      <c r="Z194" s="4"/>
      <c r="AA194" s="4"/>
      <c r="AB194" s="20">
        <f>SUMIF($AC$3:$AC$452,"=g12",$AB$3:$AB$452)</f>
        <v>0</v>
      </c>
      <c r="AC194" s="21"/>
      <c r="AD194" s="21" t="s">
        <v>916</v>
      </c>
      <c r="AE194" s="22">
        <f t="shared" si="25"/>
        <v>0</v>
      </c>
      <c r="AF194" s="23">
        <f>SUMIF($AC$530:$AC$641,"=G12",$AF$530:$AF$641)</f>
        <v>0</v>
      </c>
      <c r="AG194" s="22">
        <f>SUMIF($AC$3:$AC$452,"=g12",$AG$3:$AG$452)</f>
        <v>0</v>
      </c>
      <c r="AH194" s="23"/>
      <c r="AI194" s="24"/>
      <c r="AJ194" s="2"/>
    </row>
    <row r="195" spans="6:36" ht="15">
      <c r="F195" s="13"/>
      <c r="T195" s="4"/>
      <c r="U195" s="4"/>
      <c r="V195" s="4"/>
      <c r="W195" s="4"/>
      <c r="X195" s="4"/>
      <c r="Y195" s="4"/>
      <c r="Z195" s="4"/>
      <c r="AA195" s="4"/>
      <c r="AB195" s="20">
        <f>SUMIF($AC$3:$AC$452,"=c21",$AB$3:$AB$452)</f>
        <v>0</v>
      </c>
      <c r="AC195" s="21"/>
      <c r="AD195" s="21" t="s">
        <v>798</v>
      </c>
      <c r="AE195" s="22">
        <f t="shared" si="25"/>
        <v>0</v>
      </c>
      <c r="AF195" s="23">
        <f>SUMIF($AC$530:$AC$641,"=c21",$AF$530:$AF$641)</f>
        <v>0</v>
      </c>
      <c r="AG195" s="22">
        <f>SUMIF($AC$3:$AC$452,"=c21",$AG$3:$AG$452)</f>
        <v>0</v>
      </c>
      <c r="AH195" s="23"/>
      <c r="AI195" s="24"/>
      <c r="AJ195" s="2"/>
    </row>
    <row r="196" spans="6:36" ht="15">
      <c r="F196" s="13"/>
      <c r="T196" s="4"/>
      <c r="U196" s="4"/>
      <c r="V196" s="4"/>
      <c r="W196" s="4"/>
      <c r="X196" s="4"/>
      <c r="Y196" s="4"/>
      <c r="Z196" s="4"/>
      <c r="AA196" s="4"/>
      <c r="AB196" s="20"/>
      <c r="AC196" s="21"/>
      <c r="AD196" s="21"/>
      <c r="AE196" s="22"/>
      <c r="AF196" s="23"/>
      <c r="AG196" s="22"/>
      <c r="AH196" s="23"/>
      <c r="AI196" s="24"/>
      <c r="AJ196" s="2"/>
    </row>
    <row r="197" spans="6:36" ht="15.75" thickBot="1">
      <c r="F197" s="13"/>
      <c r="T197" s="4"/>
      <c r="U197" s="4"/>
      <c r="V197" s="4"/>
      <c r="W197" s="4"/>
      <c r="X197" s="4"/>
      <c r="Y197" s="4"/>
      <c r="Z197" s="4"/>
      <c r="AA197" s="4"/>
      <c r="AB197" s="25">
        <f>SUM(AB188:AB195)</f>
        <v>11</v>
      </c>
      <c r="AC197" s="26"/>
      <c r="AD197" s="26" t="s">
        <v>933</v>
      </c>
      <c r="AE197" s="27">
        <f>SUM(AE188:AE195)</f>
        <v>4402</v>
      </c>
      <c r="AF197" s="28">
        <f>SUM(AF188:AF195)</f>
        <v>0</v>
      </c>
      <c r="AG197" s="27"/>
      <c r="AH197" s="27"/>
      <c r="AI197" s="29"/>
      <c r="AJ197" s="2"/>
    </row>
    <row r="198" spans="6:36" ht="15">
      <c r="F198" s="13"/>
      <c r="T198" s="4"/>
      <c r="U198" s="4"/>
      <c r="V198" s="4"/>
      <c r="W198" s="4"/>
      <c r="X198" s="4"/>
      <c r="Y198" s="4"/>
      <c r="Z198" s="4"/>
      <c r="AA198" s="4"/>
      <c r="AB198" s="37">
        <v>2019</v>
      </c>
      <c r="AC198" s="15"/>
      <c r="AD198" s="15"/>
      <c r="AE198" s="17"/>
      <c r="AF198" s="18"/>
      <c r="AG198" s="17"/>
      <c r="AH198" s="17"/>
      <c r="AI198" s="19"/>
      <c r="AJ198" s="2"/>
    </row>
    <row r="199" spans="6:36" ht="15">
      <c r="F199" s="13"/>
      <c r="T199" s="4"/>
      <c r="U199" s="4"/>
      <c r="V199" s="4"/>
      <c r="W199" s="4"/>
      <c r="X199" s="4"/>
      <c r="Y199" s="4"/>
      <c r="Z199" s="4"/>
      <c r="AA199" s="4"/>
      <c r="AB199" s="20">
        <f aca="true" t="shared" si="26" ref="AB199:AB206">AB188</f>
        <v>11</v>
      </c>
      <c r="AC199" s="21"/>
      <c r="AD199" s="21" t="s">
        <v>24</v>
      </c>
      <c r="AE199" s="22">
        <f>AG199+AI199</f>
        <v>3301.5</v>
      </c>
      <c r="AF199" s="23">
        <f>SUMIF($AC$530:$AC$641,"=c11",$AF$530:$AF$641)</f>
        <v>0</v>
      </c>
      <c r="AG199" s="22">
        <f aca="true" t="shared" si="27" ref="AG199:AG206">AG188*0.75</f>
        <v>3301.5</v>
      </c>
      <c r="AH199" s="23"/>
      <c r="AI199" s="24"/>
      <c r="AJ199" s="2"/>
    </row>
    <row r="200" spans="6:36" ht="15">
      <c r="F200" s="13"/>
      <c r="T200" s="4"/>
      <c r="U200" s="4"/>
      <c r="V200" s="4"/>
      <c r="W200" s="4"/>
      <c r="X200" s="4"/>
      <c r="Y200" s="4"/>
      <c r="Z200" s="4"/>
      <c r="AA200" s="4"/>
      <c r="AB200" s="20">
        <f t="shared" si="26"/>
        <v>0</v>
      </c>
      <c r="AC200" s="21"/>
      <c r="AD200" s="21" t="s">
        <v>33</v>
      </c>
      <c r="AE200" s="22">
        <f aca="true" t="shared" si="28" ref="AE200:AE206">AG200+AI200</f>
        <v>0</v>
      </c>
      <c r="AF200" s="23">
        <f>SUMIF($AC$530:$AC$641,"=c11o",$AF$530:$AF$641)</f>
        <v>0</v>
      </c>
      <c r="AG200" s="22">
        <f t="shared" si="27"/>
        <v>0</v>
      </c>
      <c r="AH200" s="23"/>
      <c r="AI200" s="24"/>
      <c r="AJ200" s="2"/>
    </row>
    <row r="201" spans="6:36" ht="15">
      <c r="F201" s="13"/>
      <c r="T201" s="4"/>
      <c r="U201" s="4"/>
      <c r="V201" s="4"/>
      <c r="W201" s="4"/>
      <c r="X201" s="4"/>
      <c r="Y201" s="4"/>
      <c r="Z201" s="4"/>
      <c r="AA201" s="4"/>
      <c r="AB201" s="20">
        <f t="shared" si="26"/>
        <v>0</v>
      </c>
      <c r="AC201" s="21"/>
      <c r="AD201" s="21" t="s">
        <v>905</v>
      </c>
      <c r="AE201" s="22">
        <f t="shared" si="28"/>
        <v>0</v>
      </c>
      <c r="AF201" s="23">
        <f>SUMIF($AC$530:$AC$641,"=G11",$AF$530:$AF$641)</f>
        <v>0</v>
      </c>
      <c r="AG201" s="22">
        <f t="shared" si="27"/>
        <v>0</v>
      </c>
      <c r="AH201" s="23"/>
      <c r="AI201" s="24"/>
      <c r="AJ201" s="2"/>
    </row>
    <row r="202" spans="6:36" ht="15">
      <c r="F202" s="13"/>
      <c r="T202" s="4"/>
      <c r="U202" s="4"/>
      <c r="V202" s="4"/>
      <c r="W202" s="4"/>
      <c r="X202" s="4"/>
      <c r="Y202" s="4"/>
      <c r="Z202" s="4"/>
      <c r="AA202" s="4"/>
      <c r="AB202" s="20">
        <f t="shared" si="26"/>
        <v>0</v>
      </c>
      <c r="AC202" s="21"/>
      <c r="AD202" s="21" t="s">
        <v>786</v>
      </c>
      <c r="AE202" s="22">
        <f t="shared" si="28"/>
        <v>0</v>
      </c>
      <c r="AF202" s="23">
        <f>SUMIF($AC$530:$AC$641,"=R",$AF$530:$AF$641)</f>
        <v>0</v>
      </c>
      <c r="AG202" s="22">
        <f t="shared" si="27"/>
        <v>0</v>
      </c>
      <c r="AH202" s="23"/>
      <c r="AI202" s="24"/>
      <c r="AJ202" s="2"/>
    </row>
    <row r="203" spans="6:36" ht="15">
      <c r="F203" s="13"/>
      <c r="T203" s="4"/>
      <c r="U203" s="4"/>
      <c r="V203" s="4"/>
      <c r="W203" s="4"/>
      <c r="X203" s="4"/>
      <c r="Y203" s="4"/>
      <c r="Z203" s="4"/>
      <c r="AA203" s="4"/>
      <c r="AB203" s="20">
        <f t="shared" si="26"/>
        <v>0</v>
      </c>
      <c r="AC203" s="21"/>
      <c r="AD203" s="21" t="s">
        <v>759</v>
      </c>
      <c r="AE203" s="22">
        <f t="shared" si="28"/>
        <v>0</v>
      </c>
      <c r="AF203" s="23">
        <f>SUMIF($AC$530:$AC$641,"=C12a",$AF$530:$AF$641)</f>
        <v>0</v>
      </c>
      <c r="AG203" s="22">
        <f t="shared" si="27"/>
        <v>0</v>
      </c>
      <c r="AH203" s="22"/>
      <c r="AI203" s="24">
        <f>AI192*0.75</f>
        <v>0</v>
      </c>
      <c r="AJ203" s="2"/>
    </row>
    <row r="204" spans="6:36" ht="15">
      <c r="F204" s="13"/>
      <c r="T204" s="4"/>
      <c r="U204" s="4"/>
      <c r="V204" s="4"/>
      <c r="W204" s="4"/>
      <c r="X204" s="4"/>
      <c r="Y204" s="4"/>
      <c r="Z204" s="4"/>
      <c r="AA204" s="4"/>
      <c r="AB204" s="20">
        <f t="shared" si="26"/>
        <v>0</v>
      </c>
      <c r="AC204" s="21"/>
      <c r="AD204" s="21" t="s">
        <v>38</v>
      </c>
      <c r="AE204" s="22">
        <f t="shared" si="28"/>
        <v>0</v>
      </c>
      <c r="AF204" s="23">
        <f>SUMIF($AC$530:$AC$641,"=c12b",$AF$530:$AF$641)</f>
        <v>0</v>
      </c>
      <c r="AG204" s="22">
        <f t="shared" si="27"/>
        <v>0</v>
      </c>
      <c r="AH204" s="22"/>
      <c r="AI204" s="24">
        <f>AI193*0.75</f>
        <v>0</v>
      </c>
      <c r="AJ204" s="2"/>
    </row>
    <row r="205" spans="6:36" ht="15">
      <c r="F205" s="13"/>
      <c r="T205" s="4"/>
      <c r="U205" s="4"/>
      <c r="V205" s="4"/>
      <c r="W205" s="4"/>
      <c r="X205" s="4"/>
      <c r="Y205" s="4"/>
      <c r="Z205" s="4"/>
      <c r="AA205" s="4"/>
      <c r="AB205" s="20">
        <f t="shared" si="26"/>
        <v>0</v>
      </c>
      <c r="AC205" s="21"/>
      <c r="AD205" s="21" t="s">
        <v>916</v>
      </c>
      <c r="AE205" s="22">
        <f t="shared" si="28"/>
        <v>0</v>
      </c>
      <c r="AF205" s="23">
        <f>SUMIF($AC$530:$AC$641,"=G12",$AF$530:$AF$641)</f>
        <v>0</v>
      </c>
      <c r="AG205" s="22">
        <f t="shared" si="27"/>
        <v>0</v>
      </c>
      <c r="AH205" s="23"/>
      <c r="AI205" s="24"/>
      <c r="AJ205" s="2"/>
    </row>
    <row r="206" spans="6:36" ht="15">
      <c r="F206" s="13"/>
      <c r="T206" s="4"/>
      <c r="U206" s="4"/>
      <c r="V206" s="4"/>
      <c r="W206" s="4"/>
      <c r="X206" s="4"/>
      <c r="Y206" s="4"/>
      <c r="Z206" s="4"/>
      <c r="AA206" s="4"/>
      <c r="AB206" s="20">
        <f t="shared" si="26"/>
        <v>0</v>
      </c>
      <c r="AC206" s="21"/>
      <c r="AD206" s="21" t="s">
        <v>798</v>
      </c>
      <c r="AE206" s="22">
        <f t="shared" si="28"/>
        <v>0</v>
      </c>
      <c r="AF206" s="23">
        <f>SUMIF($AC$530:$AC$641,"=c21",$AF$530:$AF$641)</f>
        <v>0</v>
      </c>
      <c r="AG206" s="22">
        <f t="shared" si="27"/>
        <v>0</v>
      </c>
      <c r="AH206" s="23"/>
      <c r="AI206" s="24"/>
      <c r="AJ206" s="2"/>
    </row>
    <row r="207" spans="6:36" ht="15">
      <c r="F207" s="13"/>
      <c r="T207" s="4"/>
      <c r="U207" s="4"/>
      <c r="V207" s="4"/>
      <c r="W207" s="4"/>
      <c r="X207" s="4"/>
      <c r="Y207" s="4"/>
      <c r="Z207" s="4"/>
      <c r="AA207" s="4"/>
      <c r="AB207" s="20"/>
      <c r="AC207" s="21"/>
      <c r="AD207" s="21"/>
      <c r="AE207" s="22"/>
      <c r="AF207" s="23"/>
      <c r="AG207" s="22"/>
      <c r="AH207" s="23"/>
      <c r="AI207" s="24"/>
      <c r="AJ207" s="2"/>
    </row>
    <row r="208" spans="6:36" ht="15.75" thickBot="1">
      <c r="F208" s="13"/>
      <c r="T208" s="4"/>
      <c r="U208" s="4"/>
      <c r="V208" s="4"/>
      <c r="W208" s="4"/>
      <c r="X208" s="4"/>
      <c r="Y208" s="4"/>
      <c r="Z208" s="4"/>
      <c r="AA208" s="4"/>
      <c r="AB208" s="25">
        <f>SUM(AB199:AB206)</f>
        <v>11</v>
      </c>
      <c r="AC208" s="26"/>
      <c r="AD208" s="26" t="s">
        <v>933</v>
      </c>
      <c r="AE208" s="27">
        <f>SUM(AE199:AE206)</f>
        <v>3301.5</v>
      </c>
      <c r="AF208" s="28">
        <f>SUM(AF199:AF206)</f>
        <v>0</v>
      </c>
      <c r="AG208" s="27"/>
      <c r="AH208" s="27"/>
      <c r="AI208" s="29"/>
      <c r="AJ208" s="2"/>
    </row>
    <row r="209" spans="6:36" ht="15">
      <c r="F209" s="13"/>
      <c r="T209" s="4"/>
      <c r="U209" s="4"/>
      <c r="V209" s="4"/>
      <c r="W209" s="4"/>
      <c r="X209" s="4"/>
      <c r="Y209" s="4"/>
      <c r="Z209" s="4"/>
      <c r="AA209" s="4"/>
      <c r="AB209" s="37">
        <v>2020</v>
      </c>
      <c r="AC209" s="15"/>
      <c r="AD209" s="15"/>
      <c r="AE209" s="17"/>
      <c r="AF209" s="18"/>
      <c r="AG209" s="17"/>
      <c r="AH209" s="17"/>
      <c r="AI209" s="19"/>
      <c r="AJ209" s="2"/>
    </row>
    <row r="210" spans="6:36" ht="15">
      <c r="F210" s="13"/>
      <c r="T210" s="4"/>
      <c r="U210" s="4"/>
      <c r="V210" s="4"/>
      <c r="W210" s="4"/>
      <c r="X210" s="4"/>
      <c r="Y210" s="4"/>
      <c r="Z210" s="4"/>
      <c r="AA210" s="4"/>
      <c r="AB210" s="20">
        <f aca="true" t="shared" si="29" ref="AB210:AB217">AB188</f>
        <v>11</v>
      </c>
      <c r="AC210" s="21"/>
      <c r="AD210" s="21" t="s">
        <v>24</v>
      </c>
      <c r="AE210" s="22">
        <f>AG210+AI210</f>
        <v>1100.5</v>
      </c>
      <c r="AF210" s="23">
        <f>SUMIF($AC$530:$AC$641,"=c11",$AF$530:$AF$641)</f>
        <v>0</v>
      </c>
      <c r="AG210" s="22">
        <f aca="true" t="shared" si="30" ref="AG210:AG217">AG188*0.25</f>
        <v>1100.5</v>
      </c>
      <c r="AH210" s="23"/>
      <c r="AI210" s="24"/>
      <c r="AJ210" s="2"/>
    </row>
    <row r="211" spans="6:36" ht="15">
      <c r="F211" s="13"/>
      <c r="T211" s="4"/>
      <c r="U211" s="4"/>
      <c r="V211" s="4"/>
      <c r="W211" s="4"/>
      <c r="X211" s="4"/>
      <c r="Y211" s="4"/>
      <c r="Z211" s="4"/>
      <c r="AA211" s="4"/>
      <c r="AB211" s="20">
        <f t="shared" si="29"/>
        <v>0</v>
      </c>
      <c r="AC211" s="21"/>
      <c r="AD211" s="21" t="s">
        <v>33</v>
      </c>
      <c r="AE211" s="22">
        <f aca="true" t="shared" si="31" ref="AE211:AE217">AG211+AI211</f>
        <v>0</v>
      </c>
      <c r="AF211" s="23">
        <f>SUMIF($AC$530:$AC$641,"=c11o",$AF$530:$AF$641)</f>
        <v>0</v>
      </c>
      <c r="AG211" s="22">
        <f t="shared" si="30"/>
        <v>0</v>
      </c>
      <c r="AH211" s="23"/>
      <c r="AI211" s="24"/>
      <c r="AJ211" s="2"/>
    </row>
    <row r="212" spans="6:36" ht="15">
      <c r="F212" s="13"/>
      <c r="T212" s="4"/>
      <c r="U212" s="4"/>
      <c r="V212" s="4"/>
      <c r="W212" s="4"/>
      <c r="X212" s="4"/>
      <c r="Y212" s="4"/>
      <c r="Z212" s="4"/>
      <c r="AA212" s="4"/>
      <c r="AB212" s="20">
        <f t="shared" si="29"/>
        <v>0</v>
      </c>
      <c r="AC212" s="21"/>
      <c r="AD212" s="21" t="s">
        <v>905</v>
      </c>
      <c r="AE212" s="22">
        <f t="shared" si="31"/>
        <v>0</v>
      </c>
      <c r="AF212" s="23">
        <f>SUMIF($AC$530:$AC$641,"=G11",$AF$530:$AF$641)</f>
        <v>0</v>
      </c>
      <c r="AG212" s="22">
        <f t="shared" si="30"/>
        <v>0</v>
      </c>
      <c r="AH212" s="23"/>
      <c r="AI212" s="24"/>
      <c r="AJ212" s="2"/>
    </row>
    <row r="213" spans="6:36" ht="15">
      <c r="F213" s="13"/>
      <c r="T213" s="4"/>
      <c r="U213" s="4"/>
      <c r="V213" s="4"/>
      <c r="W213" s="4"/>
      <c r="X213" s="4"/>
      <c r="Y213" s="4"/>
      <c r="Z213" s="4"/>
      <c r="AA213" s="4"/>
      <c r="AB213" s="20">
        <f t="shared" si="29"/>
        <v>0</v>
      </c>
      <c r="AC213" s="21"/>
      <c r="AD213" s="21" t="s">
        <v>786</v>
      </c>
      <c r="AE213" s="22">
        <f t="shared" si="31"/>
        <v>0</v>
      </c>
      <c r="AF213" s="23">
        <f>SUMIF($AC$530:$AC$641,"=R",$AF$530:$AF$641)</f>
        <v>0</v>
      </c>
      <c r="AG213" s="22">
        <f t="shared" si="30"/>
        <v>0</v>
      </c>
      <c r="AH213" s="23"/>
      <c r="AI213" s="24"/>
      <c r="AJ213" s="2"/>
    </row>
    <row r="214" spans="6:36" ht="15">
      <c r="F214" s="13"/>
      <c r="T214" s="4"/>
      <c r="U214" s="4"/>
      <c r="V214" s="4"/>
      <c r="W214" s="4"/>
      <c r="X214" s="4"/>
      <c r="Y214" s="4"/>
      <c r="Z214" s="4"/>
      <c r="AA214" s="4"/>
      <c r="AB214" s="20">
        <f t="shared" si="29"/>
        <v>0</v>
      </c>
      <c r="AC214" s="21"/>
      <c r="AD214" s="21" t="s">
        <v>759</v>
      </c>
      <c r="AE214" s="22">
        <f t="shared" si="31"/>
        <v>0</v>
      </c>
      <c r="AF214" s="23">
        <f>SUMIF($AC$530:$AC$641,"=C12a",$AF$530:$AF$641)</f>
        <v>0</v>
      </c>
      <c r="AG214" s="22">
        <f t="shared" si="30"/>
        <v>0</v>
      </c>
      <c r="AH214" s="22"/>
      <c r="AI214" s="24">
        <f>AI192*0.25</f>
        <v>0</v>
      </c>
      <c r="AJ214" s="2"/>
    </row>
    <row r="215" spans="6:36" ht="15">
      <c r="F215" s="13"/>
      <c r="T215" s="4"/>
      <c r="U215" s="4"/>
      <c r="V215" s="4"/>
      <c r="W215" s="4"/>
      <c r="X215" s="4"/>
      <c r="Y215" s="4"/>
      <c r="Z215" s="4"/>
      <c r="AA215" s="4"/>
      <c r="AB215" s="20">
        <f t="shared" si="29"/>
        <v>0</v>
      </c>
      <c r="AC215" s="21"/>
      <c r="AD215" s="21" t="s">
        <v>38</v>
      </c>
      <c r="AE215" s="22">
        <f t="shared" si="31"/>
        <v>0</v>
      </c>
      <c r="AF215" s="23">
        <f>SUMIF($AC$530:$AC$641,"=c12b",$AF$530:$AF$641)</f>
        <v>0</v>
      </c>
      <c r="AG215" s="22">
        <f t="shared" si="30"/>
        <v>0</v>
      </c>
      <c r="AH215" s="22"/>
      <c r="AI215" s="24">
        <f>AI193*0.25</f>
        <v>0</v>
      </c>
      <c r="AJ215" s="2"/>
    </row>
    <row r="216" spans="6:36" ht="15">
      <c r="F216" s="13"/>
      <c r="T216" s="4"/>
      <c r="U216" s="4"/>
      <c r="V216" s="4"/>
      <c r="W216" s="4"/>
      <c r="X216" s="4"/>
      <c r="Y216" s="4"/>
      <c r="Z216" s="4"/>
      <c r="AA216" s="4"/>
      <c r="AB216" s="20">
        <f t="shared" si="29"/>
        <v>0</v>
      </c>
      <c r="AC216" s="21"/>
      <c r="AD216" s="21" t="s">
        <v>916</v>
      </c>
      <c r="AE216" s="22">
        <f t="shared" si="31"/>
        <v>0</v>
      </c>
      <c r="AF216" s="23">
        <f>SUMIF($AC$530:$AC$641,"=G12",$AF$530:$AF$641)</f>
        <v>0</v>
      </c>
      <c r="AG216" s="22">
        <f t="shared" si="30"/>
        <v>0</v>
      </c>
      <c r="AH216" s="23"/>
      <c r="AI216" s="24"/>
      <c r="AJ216" s="2"/>
    </row>
    <row r="217" spans="6:36" ht="15">
      <c r="F217" s="13"/>
      <c r="T217" s="4"/>
      <c r="U217" s="4"/>
      <c r="V217" s="4"/>
      <c r="W217" s="4"/>
      <c r="X217" s="4"/>
      <c r="Y217" s="4"/>
      <c r="Z217" s="4"/>
      <c r="AA217" s="4"/>
      <c r="AB217" s="20">
        <f t="shared" si="29"/>
        <v>0</v>
      </c>
      <c r="AC217" s="21"/>
      <c r="AD217" s="21" t="s">
        <v>798</v>
      </c>
      <c r="AE217" s="22">
        <f t="shared" si="31"/>
        <v>0</v>
      </c>
      <c r="AF217" s="23">
        <f>SUMIF($AC$530:$AC$641,"=c21",$AF$530:$AF$641)</f>
        <v>0</v>
      </c>
      <c r="AG217" s="22">
        <f t="shared" si="30"/>
        <v>0</v>
      </c>
      <c r="AH217" s="23"/>
      <c r="AI217" s="24"/>
      <c r="AJ217" s="2"/>
    </row>
    <row r="218" spans="6:36" ht="15">
      <c r="F218" s="13"/>
      <c r="T218" s="4"/>
      <c r="U218" s="4"/>
      <c r="V218" s="4"/>
      <c r="W218" s="4"/>
      <c r="X218" s="4"/>
      <c r="Y218" s="4"/>
      <c r="Z218" s="4"/>
      <c r="AA218" s="4"/>
      <c r="AB218" s="20"/>
      <c r="AC218" s="21"/>
      <c r="AD218" s="21"/>
      <c r="AE218" s="22"/>
      <c r="AF218" s="23"/>
      <c r="AG218" s="22"/>
      <c r="AH218" s="23"/>
      <c r="AI218" s="24"/>
      <c r="AJ218" s="2"/>
    </row>
    <row r="219" spans="6:36" ht="15.75" thickBot="1">
      <c r="F219" s="13"/>
      <c r="T219" s="4"/>
      <c r="U219" s="4"/>
      <c r="V219" s="4"/>
      <c r="W219" s="4"/>
      <c r="X219" s="4"/>
      <c r="Y219" s="4"/>
      <c r="Z219" s="4"/>
      <c r="AA219" s="4"/>
      <c r="AB219" s="25">
        <f>SUM(AB210:AB217)</f>
        <v>11</v>
      </c>
      <c r="AC219" s="26"/>
      <c r="AD219" s="26" t="s">
        <v>933</v>
      </c>
      <c r="AE219" s="27">
        <f>SUM(AE210:AE217)</f>
        <v>1100.5</v>
      </c>
      <c r="AF219" s="28">
        <f>SUM(AF210:AF217)</f>
        <v>0</v>
      </c>
      <c r="AG219" s="27"/>
      <c r="AH219" s="27"/>
      <c r="AI219" s="29"/>
      <c r="AJ219" s="2"/>
    </row>
    <row r="220" spans="6:36" ht="15">
      <c r="F220" s="13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5"/>
      <c r="AF220" s="6"/>
      <c r="AG220" s="5"/>
      <c r="AH220" s="5"/>
      <c r="AI220" s="5"/>
      <c r="AJ220" s="2"/>
    </row>
    <row r="221" spans="6:36" ht="15">
      <c r="F221" s="13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5"/>
      <c r="AF221" s="6"/>
      <c r="AG221" s="5"/>
      <c r="AH221" s="5"/>
      <c r="AI221" s="5"/>
      <c r="AJ221" s="2"/>
    </row>
    <row r="222" spans="6:36" ht="15">
      <c r="F222" s="13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5"/>
      <c r="AF222" s="6"/>
      <c r="AG222" s="5"/>
      <c r="AH222" s="5"/>
      <c r="AI222" s="5"/>
      <c r="AJ222" s="2"/>
    </row>
    <row r="223" spans="6:36" ht="15">
      <c r="F223" s="1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5"/>
      <c r="AF223" s="6"/>
      <c r="AG223" s="5"/>
      <c r="AH223" s="5"/>
      <c r="AI223" s="5"/>
      <c r="AJ223" s="2"/>
    </row>
    <row r="224" spans="1:36" s="1" customFormat="1" ht="15.75" thickBot="1">
      <c r="A224" s="1">
        <v>7</v>
      </c>
      <c r="B224" s="1">
        <v>8321961078</v>
      </c>
      <c r="C224" s="1" t="s">
        <v>713</v>
      </c>
      <c r="D224" s="1">
        <v>70000714</v>
      </c>
      <c r="E224" s="1">
        <v>1</v>
      </c>
      <c r="F224" s="11" t="s">
        <v>25</v>
      </c>
      <c r="G224" s="1" t="s">
        <v>26</v>
      </c>
      <c r="H224" s="1" t="s">
        <v>27</v>
      </c>
      <c r="I224" s="1">
        <v>1</v>
      </c>
      <c r="K224" s="1" t="s">
        <v>28</v>
      </c>
      <c r="L224" s="1" t="s">
        <v>26</v>
      </c>
      <c r="M224" s="1" t="s">
        <v>26</v>
      </c>
      <c r="N224" s="1" t="s">
        <v>166</v>
      </c>
      <c r="O224" s="1">
        <v>44</v>
      </c>
      <c r="Q224" s="1" t="s">
        <v>28</v>
      </c>
      <c r="R224" s="1" t="s">
        <v>26</v>
      </c>
      <c r="S224" s="1" t="s">
        <v>938</v>
      </c>
      <c r="T224" s="7" t="s">
        <v>26</v>
      </c>
      <c r="U224" s="7" t="s">
        <v>166</v>
      </c>
      <c r="V224" s="7">
        <v>44</v>
      </c>
      <c r="W224" s="7"/>
      <c r="X224" s="7" t="s">
        <v>28</v>
      </c>
      <c r="Y224" s="7" t="s">
        <v>26</v>
      </c>
      <c r="Z224" s="7">
        <v>182863</v>
      </c>
      <c r="AA224" s="7" t="s">
        <v>714</v>
      </c>
      <c r="AB224" s="7">
        <v>40</v>
      </c>
      <c r="AC224" s="7" t="s">
        <v>24</v>
      </c>
      <c r="AD224" s="9">
        <v>21118</v>
      </c>
      <c r="AE224" s="8">
        <f>AG224+AI224</f>
        <v>16894</v>
      </c>
      <c r="AF224" s="9">
        <v>21118</v>
      </c>
      <c r="AG224" s="8">
        <f>INT(AF224*0.8)</f>
        <v>16894</v>
      </c>
      <c r="AH224" s="9">
        <v>0</v>
      </c>
      <c r="AI224" s="8">
        <f>INT(AH224*0.8)</f>
        <v>0</v>
      </c>
      <c r="AJ224" s="3">
        <v>0</v>
      </c>
    </row>
    <row r="225" spans="6:36" ht="15">
      <c r="F225" s="13"/>
      <c r="T225" s="4"/>
      <c r="U225" s="4"/>
      <c r="V225" s="4"/>
      <c r="W225" s="4"/>
      <c r="X225" s="4"/>
      <c r="Y225" s="4"/>
      <c r="Z225" s="4"/>
      <c r="AA225" s="4"/>
      <c r="AB225" s="14" t="s">
        <v>943</v>
      </c>
      <c r="AC225" s="15"/>
      <c r="AD225" s="16" t="s">
        <v>944</v>
      </c>
      <c r="AE225" s="17" t="s">
        <v>945</v>
      </c>
      <c r="AF225" s="18"/>
      <c r="AG225" s="17" t="s">
        <v>946</v>
      </c>
      <c r="AH225" s="18"/>
      <c r="AI225" s="19" t="s">
        <v>947</v>
      </c>
      <c r="AJ225" s="2"/>
    </row>
    <row r="226" spans="6:36" ht="15">
      <c r="F226" s="13"/>
      <c r="T226" s="4"/>
      <c r="U226" s="4"/>
      <c r="V226" s="4"/>
      <c r="W226" s="4"/>
      <c r="X226" s="4"/>
      <c r="Y226" s="4"/>
      <c r="Z226" s="4"/>
      <c r="AA226" s="4"/>
      <c r="AB226" s="20">
        <f>SUMIF(AC224,"=c11",AB224)</f>
        <v>40</v>
      </c>
      <c r="AC226" s="21"/>
      <c r="AD226" s="21" t="s">
        <v>24</v>
      </c>
      <c r="AE226" s="22">
        <f>AG226+AI226</f>
        <v>16894</v>
      </c>
      <c r="AF226" s="23">
        <f>SUMIF($AC$530:$AC$641,"=c11",$AF$530:$AF$641)</f>
        <v>0</v>
      </c>
      <c r="AG226" s="22">
        <f>SUMIF(AC224,"=c11",AG224)</f>
        <v>16894</v>
      </c>
      <c r="AH226" s="23"/>
      <c r="AI226" s="24"/>
      <c r="AJ226" s="2"/>
    </row>
    <row r="227" spans="6:36" ht="15">
      <c r="F227" s="13"/>
      <c r="T227" s="4"/>
      <c r="U227" s="4"/>
      <c r="V227" s="4"/>
      <c r="W227" s="4"/>
      <c r="X227" s="4"/>
      <c r="Y227" s="4"/>
      <c r="Z227" s="4"/>
      <c r="AA227" s="4"/>
      <c r="AB227" s="20">
        <f>SUMIF($AC$3:$AC$452,"=c11o",$AB$3:$AB$452)</f>
        <v>0</v>
      </c>
      <c r="AC227" s="21"/>
      <c r="AD227" s="21" t="s">
        <v>33</v>
      </c>
      <c r="AE227" s="22">
        <f aca="true" t="shared" si="32" ref="AE227:AE233">AG227+AI227</f>
        <v>0</v>
      </c>
      <c r="AF227" s="23">
        <f>SUMIF($AC$530:$AC$641,"=c11o",$AF$530:$AF$641)</f>
        <v>0</v>
      </c>
      <c r="AG227" s="22">
        <f>SUMIF($AC$3:$AC$452,"=c11o",$AG$3:$AG$452)</f>
        <v>0</v>
      </c>
      <c r="AH227" s="23"/>
      <c r="AI227" s="24"/>
      <c r="AJ227" s="2"/>
    </row>
    <row r="228" spans="6:36" ht="15">
      <c r="F228" s="13"/>
      <c r="T228" s="4"/>
      <c r="U228" s="4"/>
      <c r="V228" s="4"/>
      <c r="W228" s="4"/>
      <c r="X228" s="4"/>
      <c r="Y228" s="4"/>
      <c r="Z228" s="4"/>
      <c r="AA228" s="4"/>
      <c r="AB228" s="20">
        <f>SUMIF($AC$3:$AC$452,"=g11",$AB$3:$AB$452)</f>
        <v>0</v>
      </c>
      <c r="AC228" s="21"/>
      <c r="AD228" s="21" t="s">
        <v>905</v>
      </c>
      <c r="AE228" s="22">
        <f t="shared" si="32"/>
        <v>0</v>
      </c>
      <c r="AF228" s="23">
        <f>SUMIF($AC$530:$AC$641,"=G11",$AF$530:$AF$641)</f>
        <v>0</v>
      </c>
      <c r="AG228" s="22">
        <f>SUMIF($AC$3:$AC$452,"=g11",$AG$3:$AG$452)</f>
        <v>0</v>
      </c>
      <c r="AH228" s="23"/>
      <c r="AI228" s="24"/>
      <c r="AJ228" s="2"/>
    </row>
    <row r="229" spans="6:36" ht="15">
      <c r="F229" s="13"/>
      <c r="T229" s="4"/>
      <c r="U229" s="4"/>
      <c r="V229" s="4"/>
      <c r="W229" s="4"/>
      <c r="X229" s="4"/>
      <c r="Y229" s="4"/>
      <c r="Z229" s="4"/>
      <c r="AA229" s="4"/>
      <c r="AB229" s="20">
        <f>SUMIF($AC$3:$AC$452,"=r",$AB$3:$AB$452)</f>
        <v>0</v>
      </c>
      <c r="AC229" s="21"/>
      <c r="AD229" s="21" t="s">
        <v>786</v>
      </c>
      <c r="AE229" s="22">
        <f t="shared" si="32"/>
        <v>0</v>
      </c>
      <c r="AF229" s="23">
        <f>SUMIF($AC$530:$AC$641,"=R",$AF$530:$AF$641)</f>
        <v>0</v>
      </c>
      <c r="AG229" s="22">
        <f>SUMIF($AC$3:$AC$452,"=r",$AG$3:$AG$452)</f>
        <v>0</v>
      </c>
      <c r="AH229" s="23"/>
      <c r="AI229" s="24"/>
      <c r="AJ229" s="2"/>
    </row>
    <row r="230" spans="6:36" ht="15">
      <c r="F230" s="13"/>
      <c r="T230" s="4"/>
      <c r="U230" s="4"/>
      <c r="V230" s="4"/>
      <c r="W230" s="4"/>
      <c r="X230" s="4"/>
      <c r="Y230" s="4"/>
      <c r="Z230" s="4"/>
      <c r="AA230" s="4"/>
      <c r="AB230" s="20">
        <f>SUMIF(AC224,"=c12a",AB224)</f>
        <v>0</v>
      </c>
      <c r="AC230" s="21"/>
      <c r="AD230" s="21" t="s">
        <v>759</v>
      </c>
      <c r="AE230" s="22">
        <f t="shared" si="32"/>
        <v>0</v>
      </c>
      <c r="AF230" s="23">
        <f>SUMIF($AC$530:$AC$641,"=C12a",$AF$530:$AF$641)</f>
        <v>0</v>
      </c>
      <c r="AG230" s="22">
        <f>SUMIF(AC224,"=C12a",AG224)</f>
        <v>0</v>
      </c>
      <c r="AH230" s="23">
        <f>SUMIF($AC$530:$AC$641,"=C12a",$AH$530:$AH$641)</f>
        <v>0</v>
      </c>
      <c r="AI230" s="24">
        <f>SUMIF(AC224,"=C12a",AI224)</f>
        <v>0</v>
      </c>
      <c r="AJ230" s="2"/>
    </row>
    <row r="231" spans="6:36" ht="15">
      <c r="F231" s="13"/>
      <c r="T231" s="4"/>
      <c r="U231" s="4"/>
      <c r="V231" s="4"/>
      <c r="W231" s="4"/>
      <c r="X231" s="4"/>
      <c r="Y231" s="4"/>
      <c r="Z231" s="4"/>
      <c r="AA231" s="4"/>
      <c r="AB231" s="20">
        <f>SUMIF($AC$3:$AC$452,"=c12b",$AB$3:$AB$452)</f>
        <v>0</v>
      </c>
      <c r="AC231" s="21"/>
      <c r="AD231" s="21" t="s">
        <v>38</v>
      </c>
      <c r="AE231" s="22">
        <f t="shared" si="32"/>
        <v>0</v>
      </c>
      <c r="AF231" s="23">
        <f>SUMIF($AC$530:$AC$641,"=c12b",$AF$530:$AF$641)</f>
        <v>0</v>
      </c>
      <c r="AG231" s="22">
        <f>SUMIF($AC$3:$AC$452,"=C12b",$AG$3:$AG$452)</f>
        <v>0</v>
      </c>
      <c r="AH231" s="23">
        <f>SUMIF($AC$530:$AC$641,"=c12b",$AH$530:$AH$641)</f>
        <v>0</v>
      </c>
      <c r="AI231" s="24">
        <f>SUMIF($AC$3:$AC$452,"=C12b",$AI$3:$AI$452)</f>
        <v>0</v>
      </c>
      <c r="AJ231" s="2"/>
    </row>
    <row r="232" spans="6:36" ht="15">
      <c r="F232" s="13"/>
      <c r="T232" s="4"/>
      <c r="U232" s="4"/>
      <c r="V232" s="4"/>
      <c r="W232" s="4"/>
      <c r="X232" s="4"/>
      <c r="Y232" s="4"/>
      <c r="Z232" s="4"/>
      <c r="AA232" s="4"/>
      <c r="AB232" s="20">
        <f>SUMIF($AC$3:$AC$452,"=g12",$AB$3:$AB$452)</f>
        <v>0</v>
      </c>
      <c r="AC232" s="21"/>
      <c r="AD232" s="21" t="s">
        <v>916</v>
      </c>
      <c r="AE232" s="22">
        <f t="shared" si="32"/>
        <v>0</v>
      </c>
      <c r="AF232" s="23">
        <f>SUMIF($AC$530:$AC$641,"=G12",$AF$530:$AF$641)</f>
        <v>0</v>
      </c>
      <c r="AG232" s="22">
        <f>SUMIF($AC$3:$AC$452,"=g12",$AG$3:$AG$452)</f>
        <v>0</v>
      </c>
      <c r="AH232" s="23"/>
      <c r="AI232" s="24"/>
      <c r="AJ232" s="2"/>
    </row>
    <row r="233" spans="6:36" ht="15">
      <c r="F233" s="13"/>
      <c r="T233" s="4"/>
      <c r="U233" s="4"/>
      <c r="V233" s="4"/>
      <c r="W233" s="4"/>
      <c r="X233" s="4"/>
      <c r="Y233" s="4"/>
      <c r="Z233" s="4"/>
      <c r="AA233" s="4"/>
      <c r="AB233" s="20">
        <f>SUMIF($AC$3:$AC$452,"=c21",$AB$3:$AB$452)</f>
        <v>0</v>
      </c>
      <c r="AC233" s="21"/>
      <c r="AD233" s="21" t="s">
        <v>798</v>
      </c>
      <c r="AE233" s="22">
        <f t="shared" si="32"/>
        <v>0</v>
      </c>
      <c r="AF233" s="23">
        <f>SUMIF($AC$530:$AC$641,"=c21",$AF$530:$AF$641)</f>
        <v>0</v>
      </c>
      <c r="AG233" s="22">
        <f>SUMIF($AC$3:$AC$452,"=c21",$AG$3:$AG$452)</f>
        <v>0</v>
      </c>
      <c r="AH233" s="23"/>
      <c r="AI233" s="24"/>
      <c r="AJ233" s="2"/>
    </row>
    <row r="234" spans="6:36" ht="15">
      <c r="F234" s="13"/>
      <c r="T234" s="4"/>
      <c r="U234" s="4"/>
      <c r="V234" s="4"/>
      <c r="W234" s="4"/>
      <c r="X234" s="4"/>
      <c r="Y234" s="4"/>
      <c r="Z234" s="4"/>
      <c r="AA234" s="4"/>
      <c r="AB234" s="20"/>
      <c r="AC234" s="21"/>
      <c r="AD234" s="21"/>
      <c r="AE234" s="22"/>
      <c r="AF234" s="23"/>
      <c r="AG234" s="22"/>
      <c r="AH234" s="23"/>
      <c r="AI234" s="24"/>
      <c r="AJ234" s="2"/>
    </row>
    <row r="235" spans="6:36" ht="15.75" thickBot="1">
      <c r="F235" s="13"/>
      <c r="T235" s="4"/>
      <c r="U235" s="4"/>
      <c r="V235" s="4"/>
      <c r="W235" s="4"/>
      <c r="X235" s="4"/>
      <c r="Y235" s="4"/>
      <c r="Z235" s="4"/>
      <c r="AA235" s="4"/>
      <c r="AB235" s="25">
        <f>SUM(AB226:AB233)</f>
        <v>40</v>
      </c>
      <c r="AC235" s="26"/>
      <c r="AD235" s="26" t="s">
        <v>933</v>
      </c>
      <c r="AE235" s="27">
        <f>SUM(AE226:AE233)</f>
        <v>16894</v>
      </c>
      <c r="AF235" s="28">
        <f>SUM(AF226:AF233)</f>
        <v>0</v>
      </c>
      <c r="AG235" s="27"/>
      <c r="AH235" s="27"/>
      <c r="AI235" s="29"/>
      <c r="AJ235" s="2"/>
    </row>
    <row r="236" spans="6:36" ht="15">
      <c r="F236" s="13"/>
      <c r="T236" s="4"/>
      <c r="U236" s="4"/>
      <c r="V236" s="4"/>
      <c r="W236" s="4"/>
      <c r="X236" s="4"/>
      <c r="Y236" s="4"/>
      <c r="Z236" s="4"/>
      <c r="AA236" s="4"/>
      <c r="AB236" s="37">
        <v>2019</v>
      </c>
      <c r="AC236" s="15"/>
      <c r="AD236" s="15"/>
      <c r="AE236" s="17"/>
      <c r="AF236" s="18"/>
      <c r="AG236" s="17"/>
      <c r="AH236" s="17"/>
      <c r="AI236" s="19"/>
      <c r="AJ236" s="2"/>
    </row>
    <row r="237" spans="6:36" ht="15">
      <c r="F237" s="13"/>
      <c r="T237" s="4"/>
      <c r="U237" s="4"/>
      <c r="V237" s="4"/>
      <c r="W237" s="4"/>
      <c r="X237" s="4"/>
      <c r="Y237" s="4"/>
      <c r="Z237" s="4"/>
      <c r="AA237" s="4"/>
      <c r="AB237" s="20">
        <f aca="true" t="shared" si="33" ref="AB237:AB244">AB226</f>
        <v>40</v>
      </c>
      <c r="AC237" s="21"/>
      <c r="AD237" s="21" t="s">
        <v>24</v>
      </c>
      <c r="AE237" s="22">
        <f>AG237+AI237</f>
        <v>12670.5</v>
      </c>
      <c r="AF237" s="23">
        <f>SUMIF($AC$530:$AC$641,"=c11",$AF$530:$AF$641)</f>
        <v>0</v>
      </c>
      <c r="AG237" s="22">
        <f aca="true" t="shared" si="34" ref="AG237:AG244">AG226*0.75</f>
        <v>12670.5</v>
      </c>
      <c r="AH237" s="23"/>
      <c r="AI237" s="24"/>
      <c r="AJ237" s="2"/>
    </row>
    <row r="238" spans="6:36" ht="15">
      <c r="F238" s="13"/>
      <c r="T238" s="4"/>
      <c r="U238" s="4"/>
      <c r="V238" s="4"/>
      <c r="W238" s="4"/>
      <c r="X238" s="4"/>
      <c r="Y238" s="4"/>
      <c r="Z238" s="4"/>
      <c r="AA238" s="4"/>
      <c r="AB238" s="20">
        <f t="shared" si="33"/>
        <v>0</v>
      </c>
      <c r="AC238" s="21"/>
      <c r="AD238" s="21" t="s">
        <v>33</v>
      </c>
      <c r="AE238" s="22">
        <f aca="true" t="shared" si="35" ref="AE238:AE244">AG238+AI238</f>
        <v>0</v>
      </c>
      <c r="AF238" s="23">
        <f>SUMIF($AC$530:$AC$641,"=c11o",$AF$530:$AF$641)</f>
        <v>0</v>
      </c>
      <c r="AG238" s="22">
        <f t="shared" si="34"/>
        <v>0</v>
      </c>
      <c r="AH238" s="23"/>
      <c r="AI238" s="24"/>
      <c r="AJ238" s="2"/>
    </row>
    <row r="239" spans="6:36" ht="15">
      <c r="F239" s="13"/>
      <c r="T239" s="4"/>
      <c r="U239" s="4"/>
      <c r="V239" s="4"/>
      <c r="W239" s="4"/>
      <c r="X239" s="4"/>
      <c r="Y239" s="4"/>
      <c r="Z239" s="4"/>
      <c r="AA239" s="4"/>
      <c r="AB239" s="20">
        <f t="shared" si="33"/>
        <v>0</v>
      </c>
      <c r="AC239" s="21"/>
      <c r="AD239" s="21" t="s">
        <v>905</v>
      </c>
      <c r="AE239" s="22">
        <f t="shared" si="35"/>
        <v>0</v>
      </c>
      <c r="AF239" s="23">
        <f>SUMIF($AC$530:$AC$641,"=G11",$AF$530:$AF$641)</f>
        <v>0</v>
      </c>
      <c r="AG239" s="22">
        <f t="shared" si="34"/>
        <v>0</v>
      </c>
      <c r="AH239" s="23"/>
      <c r="AI239" s="24"/>
      <c r="AJ239" s="2"/>
    </row>
    <row r="240" spans="6:36" ht="15">
      <c r="F240" s="13"/>
      <c r="T240" s="4"/>
      <c r="U240" s="4"/>
      <c r="V240" s="4"/>
      <c r="W240" s="4"/>
      <c r="X240" s="4"/>
      <c r="Y240" s="4"/>
      <c r="Z240" s="4"/>
      <c r="AA240" s="4"/>
      <c r="AB240" s="20">
        <f t="shared" si="33"/>
        <v>0</v>
      </c>
      <c r="AC240" s="21"/>
      <c r="AD240" s="21" t="s">
        <v>786</v>
      </c>
      <c r="AE240" s="22">
        <f t="shared" si="35"/>
        <v>0</v>
      </c>
      <c r="AF240" s="23">
        <f>SUMIF($AC$530:$AC$641,"=R",$AF$530:$AF$641)</f>
        <v>0</v>
      </c>
      <c r="AG240" s="22">
        <f t="shared" si="34"/>
        <v>0</v>
      </c>
      <c r="AH240" s="23"/>
      <c r="AI240" s="24"/>
      <c r="AJ240" s="2"/>
    </row>
    <row r="241" spans="6:36" ht="15">
      <c r="F241" s="13"/>
      <c r="T241" s="4"/>
      <c r="U241" s="4"/>
      <c r="V241" s="4"/>
      <c r="W241" s="4"/>
      <c r="X241" s="4"/>
      <c r="Y241" s="4"/>
      <c r="Z241" s="4"/>
      <c r="AA241" s="4"/>
      <c r="AB241" s="20">
        <f t="shared" si="33"/>
        <v>0</v>
      </c>
      <c r="AC241" s="21"/>
      <c r="AD241" s="21" t="s">
        <v>759</v>
      </c>
      <c r="AE241" s="22">
        <f t="shared" si="35"/>
        <v>0</v>
      </c>
      <c r="AF241" s="23">
        <f>SUMIF($AC$530:$AC$641,"=C12a",$AF$530:$AF$641)</f>
        <v>0</v>
      </c>
      <c r="AG241" s="22">
        <f t="shared" si="34"/>
        <v>0</v>
      </c>
      <c r="AH241" s="22"/>
      <c r="AI241" s="24">
        <f>AI230*0.75</f>
        <v>0</v>
      </c>
      <c r="AJ241" s="2"/>
    </row>
    <row r="242" spans="6:36" ht="15">
      <c r="F242" s="13"/>
      <c r="T242" s="4"/>
      <c r="U242" s="4"/>
      <c r="V242" s="4"/>
      <c r="W242" s="4"/>
      <c r="X242" s="4"/>
      <c r="Y242" s="4"/>
      <c r="Z242" s="4"/>
      <c r="AA242" s="4"/>
      <c r="AB242" s="20">
        <f t="shared" si="33"/>
        <v>0</v>
      </c>
      <c r="AC242" s="21"/>
      <c r="AD242" s="21" t="s">
        <v>38</v>
      </c>
      <c r="AE242" s="22">
        <f t="shared" si="35"/>
        <v>0</v>
      </c>
      <c r="AF242" s="23">
        <f>SUMIF($AC$530:$AC$641,"=c12b",$AF$530:$AF$641)</f>
        <v>0</v>
      </c>
      <c r="AG242" s="22">
        <f t="shared" si="34"/>
        <v>0</v>
      </c>
      <c r="AH242" s="22"/>
      <c r="AI242" s="24">
        <f>AI231*0.75</f>
        <v>0</v>
      </c>
      <c r="AJ242" s="2"/>
    </row>
    <row r="243" spans="6:36" ht="15">
      <c r="F243" s="13"/>
      <c r="T243" s="4"/>
      <c r="U243" s="4"/>
      <c r="V243" s="4"/>
      <c r="W243" s="4"/>
      <c r="X243" s="4"/>
      <c r="Y243" s="4"/>
      <c r="Z243" s="4"/>
      <c r="AA243" s="4"/>
      <c r="AB243" s="20">
        <f t="shared" si="33"/>
        <v>0</v>
      </c>
      <c r="AC243" s="21"/>
      <c r="AD243" s="21" t="s">
        <v>916</v>
      </c>
      <c r="AE243" s="22">
        <f t="shared" si="35"/>
        <v>0</v>
      </c>
      <c r="AF243" s="23">
        <f>SUMIF($AC$530:$AC$641,"=G12",$AF$530:$AF$641)</f>
        <v>0</v>
      </c>
      <c r="AG243" s="22">
        <f t="shared" si="34"/>
        <v>0</v>
      </c>
      <c r="AH243" s="23"/>
      <c r="AI243" s="24"/>
      <c r="AJ243" s="2"/>
    </row>
    <row r="244" spans="6:36" ht="15">
      <c r="F244" s="13"/>
      <c r="T244" s="4"/>
      <c r="U244" s="4"/>
      <c r="V244" s="4"/>
      <c r="W244" s="4"/>
      <c r="X244" s="4"/>
      <c r="Y244" s="4"/>
      <c r="Z244" s="4"/>
      <c r="AA244" s="4"/>
      <c r="AB244" s="20">
        <f t="shared" si="33"/>
        <v>0</v>
      </c>
      <c r="AC244" s="21"/>
      <c r="AD244" s="21" t="s">
        <v>798</v>
      </c>
      <c r="AE244" s="22">
        <f t="shared" si="35"/>
        <v>0</v>
      </c>
      <c r="AF244" s="23">
        <f>SUMIF($AC$530:$AC$641,"=c21",$AF$530:$AF$641)</f>
        <v>0</v>
      </c>
      <c r="AG244" s="22">
        <f t="shared" si="34"/>
        <v>0</v>
      </c>
      <c r="AH244" s="23"/>
      <c r="AI244" s="24"/>
      <c r="AJ244" s="2"/>
    </row>
    <row r="245" spans="6:36" ht="15">
      <c r="F245" s="13"/>
      <c r="T245" s="4"/>
      <c r="U245" s="4"/>
      <c r="V245" s="4"/>
      <c r="W245" s="4"/>
      <c r="X245" s="4"/>
      <c r="Y245" s="4"/>
      <c r="Z245" s="4"/>
      <c r="AA245" s="4"/>
      <c r="AB245" s="20"/>
      <c r="AC245" s="21"/>
      <c r="AD245" s="21"/>
      <c r="AE245" s="22"/>
      <c r="AF245" s="23"/>
      <c r="AG245" s="22"/>
      <c r="AH245" s="23"/>
      <c r="AI245" s="24"/>
      <c r="AJ245" s="2"/>
    </row>
    <row r="246" spans="6:36" ht="15.75" thickBot="1">
      <c r="F246" s="13"/>
      <c r="T246" s="4"/>
      <c r="U246" s="4"/>
      <c r="V246" s="4"/>
      <c r="W246" s="4"/>
      <c r="X246" s="4"/>
      <c r="Y246" s="4"/>
      <c r="Z246" s="4"/>
      <c r="AA246" s="4"/>
      <c r="AB246" s="25">
        <f>SUM(AB237:AB244)</f>
        <v>40</v>
      </c>
      <c r="AC246" s="26"/>
      <c r="AD246" s="26" t="s">
        <v>933</v>
      </c>
      <c r="AE246" s="27">
        <f>SUM(AE237:AE244)</f>
        <v>12670.5</v>
      </c>
      <c r="AF246" s="28">
        <f>SUM(AF237:AF244)</f>
        <v>0</v>
      </c>
      <c r="AG246" s="27"/>
      <c r="AH246" s="27"/>
      <c r="AI246" s="29"/>
      <c r="AJ246" s="2"/>
    </row>
    <row r="247" spans="6:36" ht="15">
      <c r="F247" s="13"/>
      <c r="T247" s="4"/>
      <c r="U247" s="4"/>
      <c r="V247" s="4"/>
      <c r="W247" s="4"/>
      <c r="X247" s="4"/>
      <c r="Y247" s="4"/>
      <c r="Z247" s="4"/>
      <c r="AA247" s="4"/>
      <c r="AB247" s="37">
        <v>2020</v>
      </c>
      <c r="AC247" s="15"/>
      <c r="AD247" s="15"/>
      <c r="AE247" s="17"/>
      <c r="AF247" s="18"/>
      <c r="AG247" s="17"/>
      <c r="AH247" s="17"/>
      <c r="AI247" s="19"/>
      <c r="AJ247" s="2"/>
    </row>
    <row r="248" spans="6:36" ht="15">
      <c r="F248" s="13"/>
      <c r="T248" s="4"/>
      <c r="U248" s="4"/>
      <c r="V248" s="4"/>
      <c r="W248" s="4"/>
      <c r="X248" s="4"/>
      <c r="Y248" s="4"/>
      <c r="Z248" s="4"/>
      <c r="AA248" s="4"/>
      <c r="AB248" s="20">
        <f aca="true" t="shared" si="36" ref="AB248:AB255">AB226</f>
        <v>40</v>
      </c>
      <c r="AC248" s="21"/>
      <c r="AD248" s="21" t="s">
        <v>24</v>
      </c>
      <c r="AE248" s="22">
        <f>AG248+AI248</f>
        <v>4223.5</v>
      </c>
      <c r="AF248" s="23">
        <f>SUMIF($AC$530:$AC$641,"=c11",$AF$530:$AF$641)</f>
        <v>0</v>
      </c>
      <c r="AG248" s="22">
        <f aca="true" t="shared" si="37" ref="AG248:AG255">AG226*0.25</f>
        <v>4223.5</v>
      </c>
      <c r="AH248" s="23"/>
      <c r="AI248" s="24"/>
      <c r="AJ248" s="2"/>
    </row>
    <row r="249" spans="6:36" ht="15">
      <c r="F249" s="13"/>
      <c r="T249" s="4"/>
      <c r="U249" s="4"/>
      <c r="V249" s="4"/>
      <c r="W249" s="4"/>
      <c r="X249" s="4"/>
      <c r="Y249" s="4"/>
      <c r="Z249" s="4"/>
      <c r="AA249" s="4"/>
      <c r="AB249" s="20">
        <f t="shared" si="36"/>
        <v>0</v>
      </c>
      <c r="AC249" s="21"/>
      <c r="AD249" s="21" t="s">
        <v>33</v>
      </c>
      <c r="AE249" s="22">
        <f aca="true" t="shared" si="38" ref="AE249:AE255">AG249+AI249</f>
        <v>0</v>
      </c>
      <c r="AF249" s="23">
        <f>SUMIF($AC$530:$AC$641,"=c11o",$AF$530:$AF$641)</f>
        <v>0</v>
      </c>
      <c r="AG249" s="22">
        <f t="shared" si="37"/>
        <v>0</v>
      </c>
      <c r="AH249" s="23"/>
      <c r="AI249" s="24"/>
      <c r="AJ249" s="2"/>
    </row>
    <row r="250" spans="6:36" ht="15">
      <c r="F250" s="13"/>
      <c r="T250" s="4"/>
      <c r="U250" s="4"/>
      <c r="V250" s="4"/>
      <c r="W250" s="4"/>
      <c r="X250" s="4"/>
      <c r="Y250" s="4"/>
      <c r="Z250" s="4"/>
      <c r="AA250" s="4"/>
      <c r="AB250" s="20">
        <f t="shared" si="36"/>
        <v>0</v>
      </c>
      <c r="AC250" s="21"/>
      <c r="AD250" s="21" t="s">
        <v>905</v>
      </c>
      <c r="AE250" s="22">
        <f t="shared" si="38"/>
        <v>0</v>
      </c>
      <c r="AF250" s="23">
        <f>SUMIF($AC$530:$AC$641,"=G11",$AF$530:$AF$641)</f>
        <v>0</v>
      </c>
      <c r="AG250" s="22">
        <f t="shared" si="37"/>
        <v>0</v>
      </c>
      <c r="AH250" s="23"/>
      <c r="AI250" s="24"/>
      <c r="AJ250" s="2"/>
    </row>
    <row r="251" spans="6:36" ht="15">
      <c r="F251" s="13"/>
      <c r="T251" s="4"/>
      <c r="U251" s="4"/>
      <c r="V251" s="4"/>
      <c r="W251" s="4"/>
      <c r="X251" s="4"/>
      <c r="Y251" s="4"/>
      <c r="Z251" s="4"/>
      <c r="AA251" s="4"/>
      <c r="AB251" s="20">
        <f t="shared" si="36"/>
        <v>0</v>
      </c>
      <c r="AC251" s="21"/>
      <c r="AD251" s="21" t="s">
        <v>786</v>
      </c>
      <c r="AE251" s="22">
        <f t="shared" si="38"/>
        <v>0</v>
      </c>
      <c r="AF251" s="23">
        <f>SUMIF($AC$530:$AC$641,"=R",$AF$530:$AF$641)</f>
        <v>0</v>
      </c>
      <c r="AG251" s="22">
        <f t="shared" si="37"/>
        <v>0</v>
      </c>
      <c r="AH251" s="23"/>
      <c r="AI251" s="24"/>
      <c r="AJ251" s="2"/>
    </row>
    <row r="252" spans="6:36" ht="15">
      <c r="F252" s="13"/>
      <c r="T252" s="4"/>
      <c r="U252" s="4"/>
      <c r="V252" s="4"/>
      <c r="W252" s="4"/>
      <c r="X252" s="4"/>
      <c r="Y252" s="4"/>
      <c r="Z252" s="4"/>
      <c r="AA252" s="4"/>
      <c r="AB252" s="20">
        <f t="shared" si="36"/>
        <v>0</v>
      </c>
      <c r="AC252" s="21"/>
      <c r="AD252" s="21" t="s">
        <v>759</v>
      </c>
      <c r="AE252" s="22">
        <f t="shared" si="38"/>
        <v>0</v>
      </c>
      <c r="AF252" s="23">
        <f>SUMIF($AC$530:$AC$641,"=C12a",$AF$530:$AF$641)</f>
        <v>0</v>
      </c>
      <c r="AG252" s="22">
        <f t="shared" si="37"/>
        <v>0</v>
      </c>
      <c r="AH252" s="22"/>
      <c r="AI252" s="24">
        <f>AI230*0.25</f>
        <v>0</v>
      </c>
      <c r="AJ252" s="2"/>
    </row>
    <row r="253" spans="6:36" ht="15">
      <c r="F253" s="13"/>
      <c r="T253" s="4"/>
      <c r="U253" s="4"/>
      <c r="V253" s="4"/>
      <c r="W253" s="4"/>
      <c r="X253" s="4"/>
      <c r="Y253" s="4"/>
      <c r="Z253" s="4"/>
      <c r="AA253" s="4"/>
      <c r="AB253" s="20">
        <f t="shared" si="36"/>
        <v>0</v>
      </c>
      <c r="AC253" s="21"/>
      <c r="AD253" s="21" t="s">
        <v>38</v>
      </c>
      <c r="AE253" s="22">
        <f t="shared" si="38"/>
        <v>0</v>
      </c>
      <c r="AF253" s="23">
        <f>SUMIF($AC$530:$AC$641,"=c12b",$AF$530:$AF$641)</f>
        <v>0</v>
      </c>
      <c r="AG253" s="22">
        <f t="shared" si="37"/>
        <v>0</v>
      </c>
      <c r="AH253" s="22"/>
      <c r="AI253" s="24">
        <f>AI231*0.25</f>
        <v>0</v>
      </c>
      <c r="AJ253" s="2"/>
    </row>
    <row r="254" spans="6:36" ht="15">
      <c r="F254" s="13"/>
      <c r="T254" s="4"/>
      <c r="U254" s="4"/>
      <c r="V254" s="4"/>
      <c r="W254" s="4"/>
      <c r="X254" s="4"/>
      <c r="Y254" s="4"/>
      <c r="Z254" s="4"/>
      <c r="AA254" s="4"/>
      <c r="AB254" s="20">
        <f t="shared" si="36"/>
        <v>0</v>
      </c>
      <c r="AC254" s="21"/>
      <c r="AD254" s="21" t="s">
        <v>916</v>
      </c>
      <c r="AE254" s="22">
        <f t="shared" si="38"/>
        <v>0</v>
      </c>
      <c r="AF254" s="23">
        <f>SUMIF($AC$530:$AC$641,"=G12",$AF$530:$AF$641)</f>
        <v>0</v>
      </c>
      <c r="AG254" s="22">
        <f t="shared" si="37"/>
        <v>0</v>
      </c>
      <c r="AH254" s="23"/>
      <c r="AI254" s="24"/>
      <c r="AJ254" s="2"/>
    </row>
    <row r="255" spans="6:36" ht="15">
      <c r="F255" s="13"/>
      <c r="T255" s="4"/>
      <c r="U255" s="4"/>
      <c r="V255" s="4"/>
      <c r="W255" s="4"/>
      <c r="X255" s="4"/>
      <c r="Y255" s="4"/>
      <c r="Z255" s="4"/>
      <c r="AA255" s="4"/>
      <c r="AB255" s="20">
        <f t="shared" si="36"/>
        <v>0</v>
      </c>
      <c r="AC255" s="21"/>
      <c r="AD255" s="21" t="s">
        <v>798</v>
      </c>
      <c r="AE255" s="22">
        <f t="shared" si="38"/>
        <v>0</v>
      </c>
      <c r="AF255" s="23">
        <f>SUMIF($AC$530:$AC$641,"=c21",$AF$530:$AF$641)</f>
        <v>0</v>
      </c>
      <c r="AG255" s="22">
        <f t="shared" si="37"/>
        <v>0</v>
      </c>
      <c r="AH255" s="23"/>
      <c r="AI255" s="24"/>
      <c r="AJ255" s="2"/>
    </row>
    <row r="256" spans="6:36" ht="15">
      <c r="F256" s="13"/>
      <c r="T256" s="4"/>
      <c r="U256" s="4"/>
      <c r="V256" s="4"/>
      <c r="W256" s="4"/>
      <c r="X256" s="4"/>
      <c r="Y256" s="4"/>
      <c r="Z256" s="4"/>
      <c r="AA256" s="4"/>
      <c r="AB256" s="20"/>
      <c r="AC256" s="21"/>
      <c r="AD256" s="21"/>
      <c r="AE256" s="22"/>
      <c r="AF256" s="23"/>
      <c r="AG256" s="22"/>
      <c r="AH256" s="23"/>
      <c r="AI256" s="24"/>
      <c r="AJ256" s="2"/>
    </row>
    <row r="257" spans="6:36" ht="15.75" thickBot="1">
      <c r="F257" s="13"/>
      <c r="T257" s="4"/>
      <c r="U257" s="4"/>
      <c r="V257" s="4"/>
      <c r="W257" s="4"/>
      <c r="X257" s="4"/>
      <c r="Y257" s="4"/>
      <c r="Z257" s="4"/>
      <c r="AA257" s="4"/>
      <c r="AB257" s="25">
        <f>SUM(AB248:AB255)</f>
        <v>40</v>
      </c>
      <c r="AC257" s="26"/>
      <c r="AD257" s="26" t="s">
        <v>933</v>
      </c>
      <c r="AE257" s="27">
        <f>SUM(AE248:AE255)</f>
        <v>4223.5</v>
      </c>
      <c r="AF257" s="28">
        <f>SUM(AF248:AF255)</f>
        <v>0</v>
      </c>
      <c r="AG257" s="27"/>
      <c r="AH257" s="27"/>
      <c r="AI257" s="29"/>
      <c r="AJ257" s="2"/>
    </row>
    <row r="258" spans="6:36" ht="15">
      <c r="F258" s="13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5"/>
      <c r="AF258" s="6"/>
      <c r="AG258" s="5"/>
      <c r="AH258" s="5"/>
      <c r="AI258" s="5"/>
      <c r="AJ258" s="2"/>
    </row>
    <row r="259" spans="6:36" ht="15">
      <c r="F259" s="13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5"/>
      <c r="AF259" s="6"/>
      <c r="AG259" s="5"/>
      <c r="AH259" s="5"/>
      <c r="AI259" s="5"/>
      <c r="AJ259" s="2"/>
    </row>
    <row r="260" spans="6:36" ht="15">
      <c r="F260" s="13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5"/>
      <c r="AF260" s="6"/>
      <c r="AG260" s="5"/>
      <c r="AH260" s="5"/>
      <c r="AI260" s="5"/>
      <c r="AJ260" s="2"/>
    </row>
    <row r="261" spans="1:36" s="1" customFormat="1" ht="15">
      <c r="A261" s="1">
        <v>7</v>
      </c>
      <c r="B261" s="1">
        <v>8321961078</v>
      </c>
      <c r="C261" s="1" t="s">
        <v>715</v>
      </c>
      <c r="D261" s="1">
        <v>70000745</v>
      </c>
      <c r="E261" s="1">
        <v>1</v>
      </c>
      <c r="F261" s="11" t="s">
        <v>25</v>
      </c>
      <c r="G261" s="1" t="s">
        <v>26</v>
      </c>
      <c r="H261" s="1" t="s">
        <v>27</v>
      </c>
      <c r="I261" s="1">
        <v>1</v>
      </c>
      <c r="K261" s="1" t="s">
        <v>28</v>
      </c>
      <c r="L261" s="1" t="s">
        <v>26</v>
      </c>
      <c r="M261" s="1" t="s">
        <v>319</v>
      </c>
      <c r="N261" s="1" t="s">
        <v>319</v>
      </c>
      <c r="O261" s="1">
        <v>50</v>
      </c>
      <c r="Q261" s="1" t="s">
        <v>28</v>
      </c>
      <c r="R261" s="1" t="s">
        <v>26</v>
      </c>
      <c r="S261" s="1" t="s">
        <v>716</v>
      </c>
      <c r="T261" s="7" t="s">
        <v>319</v>
      </c>
      <c r="U261" s="7" t="s">
        <v>319</v>
      </c>
      <c r="V261" s="7">
        <v>50</v>
      </c>
      <c r="W261" s="7"/>
      <c r="X261" s="7" t="s">
        <v>28</v>
      </c>
      <c r="Y261" s="7" t="s">
        <v>26</v>
      </c>
      <c r="Z261" s="7">
        <v>166972</v>
      </c>
      <c r="AA261" s="7" t="s">
        <v>717</v>
      </c>
      <c r="AB261" s="7">
        <v>5</v>
      </c>
      <c r="AC261" s="7" t="s">
        <v>24</v>
      </c>
      <c r="AD261" s="9">
        <v>3649</v>
      </c>
      <c r="AE261" s="8">
        <f>AG261+AI261</f>
        <v>2919</v>
      </c>
      <c r="AF261" s="9">
        <v>3649</v>
      </c>
      <c r="AG261" s="8">
        <f>INT(AF261*0.8)</f>
        <v>2919</v>
      </c>
      <c r="AH261" s="9">
        <v>0</v>
      </c>
      <c r="AI261" s="8">
        <f>INT(AH261*0.8)</f>
        <v>0</v>
      </c>
      <c r="AJ261" s="3">
        <v>0</v>
      </c>
    </row>
    <row r="262" spans="1:36" s="1" customFormat="1" ht="15.75" thickBot="1">
      <c r="A262" s="1">
        <v>7</v>
      </c>
      <c r="B262" s="1">
        <v>8321961078</v>
      </c>
      <c r="C262" s="1" t="s">
        <v>718</v>
      </c>
      <c r="D262" s="1">
        <v>70000745</v>
      </c>
      <c r="E262" s="1">
        <v>2</v>
      </c>
      <c r="F262" s="11" t="s">
        <v>25</v>
      </c>
      <c r="G262" s="1" t="s">
        <v>26</v>
      </c>
      <c r="H262" s="1" t="s">
        <v>27</v>
      </c>
      <c r="I262" s="1">
        <v>1</v>
      </c>
      <c r="K262" s="1" t="s">
        <v>28</v>
      </c>
      <c r="L262" s="1" t="s">
        <v>26</v>
      </c>
      <c r="M262" s="1" t="s">
        <v>319</v>
      </c>
      <c r="N262" s="1" t="s">
        <v>319</v>
      </c>
      <c r="O262" s="1">
        <v>50</v>
      </c>
      <c r="Q262" s="1" t="s">
        <v>28</v>
      </c>
      <c r="R262" s="1" t="s">
        <v>26</v>
      </c>
      <c r="S262" s="1" t="s">
        <v>716</v>
      </c>
      <c r="T262" s="7" t="s">
        <v>319</v>
      </c>
      <c r="U262" s="7" t="s">
        <v>319</v>
      </c>
      <c r="V262" s="7">
        <v>50</v>
      </c>
      <c r="W262" s="7"/>
      <c r="X262" s="7" t="s">
        <v>28</v>
      </c>
      <c r="Y262" s="7" t="s">
        <v>26</v>
      </c>
      <c r="Z262" s="7">
        <v>166304</v>
      </c>
      <c r="AA262" s="7" t="s">
        <v>719</v>
      </c>
      <c r="AB262" s="7">
        <v>7</v>
      </c>
      <c r="AC262" s="7" t="s">
        <v>24</v>
      </c>
      <c r="AD262" s="9">
        <v>12923</v>
      </c>
      <c r="AE262" s="8">
        <f>AG262+AI262</f>
        <v>10338</v>
      </c>
      <c r="AF262" s="9">
        <v>12923</v>
      </c>
      <c r="AG262" s="8">
        <f>INT(AF262*0.8)</f>
        <v>10338</v>
      </c>
      <c r="AH262" s="9">
        <v>0</v>
      </c>
      <c r="AI262" s="8">
        <f>INT(AH262*0.8)</f>
        <v>0</v>
      </c>
      <c r="AJ262" s="3">
        <v>0</v>
      </c>
    </row>
    <row r="263" spans="6:36" ht="15">
      <c r="F263" s="13"/>
      <c r="T263" s="4"/>
      <c r="U263" s="4"/>
      <c r="V263" s="4"/>
      <c r="W263" s="4"/>
      <c r="X263" s="4"/>
      <c r="Y263" s="4"/>
      <c r="Z263" s="4"/>
      <c r="AA263" s="4"/>
      <c r="AB263" s="14" t="s">
        <v>943</v>
      </c>
      <c r="AC263" s="15"/>
      <c r="AD263" s="16" t="s">
        <v>944</v>
      </c>
      <c r="AE263" s="17" t="s">
        <v>945</v>
      </c>
      <c r="AF263" s="18"/>
      <c r="AG263" s="17" t="s">
        <v>946</v>
      </c>
      <c r="AH263" s="18"/>
      <c r="AI263" s="19" t="s">
        <v>947</v>
      </c>
      <c r="AJ263" s="2"/>
    </row>
    <row r="264" spans="6:36" ht="15">
      <c r="F264" s="13"/>
      <c r="T264" s="4"/>
      <c r="U264" s="4"/>
      <c r="V264" s="4"/>
      <c r="W264" s="4"/>
      <c r="X264" s="4"/>
      <c r="Y264" s="4"/>
      <c r="Z264" s="4"/>
      <c r="AA264" s="4"/>
      <c r="AB264" s="20">
        <f>SUMIF(AC261:AC262,"=c11",AB261:AB262)</f>
        <v>12</v>
      </c>
      <c r="AC264" s="21"/>
      <c r="AD264" s="21" t="s">
        <v>24</v>
      </c>
      <c r="AE264" s="22">
        <f>AG264+AI264</f>
        <v>13257</v>
      </c>
      <c r="AF264" s="23">
        <f>SUMIF($AC$530:$AC$641,"=c11",$AF$530:$AF$641)</f>
        <v>0</v>
      </c>
      <c r="AG264" s="22">
        <f>SUMIF(AC261:AC262,"=c11",AG261:AG262)</f>
        <v>13257</v>
      </c>
      <c r="AH264" s="23"/>
      <c r="AI264" s="24"/>
      <c r="AJ264" s="2"/>
    </row>
    <row r="265" spans="6:36" ht="15">
      <c r="F265" s="13"/>
      <c r="T265" s="4"/>
      <c r="U265" s="4"/>
      <c r="V265" s="4"/>
      <c r="W265" s="4"/>
      <c r="X265" s="4"/>
      <c r="Y265" s="4"/>
      <c r="Z265" s="4"/>
      <c r="AA265" s="4"/>
      <c r="AB265" s="20">
        <f>SUMIF($AC$3:$AC$452,"=c11o",$AB$3:$AB$452)</f>
        <v>0</v>
      </c>
      <c r="AC265" s="21"/>
      <c r="AD265" s="21" t="s">
        <v>33</v>
      </c>
      <c r="AE265" s="22">
        <f aca="true" t="shared" si="39" ref="AE265:AE271">AG265+AI265</f>
        <v>0</v>
      </c>
      <c r="AF265" s="23">
        <f>SUMIF($AC$530:$AC$641,"=c11o",$AF$530:$AF$641)</f>
        <v>0</v>
      </c>
      <c r="AG265" s="22">
        <f>SUMIF($AC$3:$AC$452,"=c11o",$AG$3:$AG$452)</f>
        <v>0</v>
      </c>
      <c r="AH265" s="23"/>
      <c r="AI265" s="24"/>
      <c r="AJ265" s="2"/>
    </row>
    <row r="266" spans="6:36" ht="15">
      <c r="F266" s="13"/>
      <c r="T266" s="4"/>
      <c r="U266" s="4"/>
      <c r="V266" s="4"/>
      <c r="W266" s="4"/>
      <c r="X266" s="4"/>
      <c r="Y266" s="4"/>
      <c r="Z266" s="4"/>
      <c r="AA266" s="4"/>
      <c r="AB266" s="20">
        <f>SUMIF($AC$3:$AC$452,"=g11",$AB$3:$AB$452)</f>
        <v>0</v>
      </c>
      <c r="AC266" s="21"/>
      <c r="AD266" s="21" t="s">
        <v>905</v>
      </c>
      <c r="AE266" s="22">
        <f t="shared" si="39"/>
        <v>0</v>
      </c>
      <c r="AF266" s="23">
        <f>SUMIF($AC$530:$AC$641,"=G11",$AF$530:$AF$641)</f>
        <v>0</v>
      </c>
      <c r="AG266" s="22">
        <f>SUMIF($AC$3:$AC$452,"=g11",$AG$3:$AG$452)</f>
        <v>0</v>
      </c>
      <c r="AH266" s="23"/>
      <c r="AI266" s="24"/>
      <c r="AJ266" s="2"/>
    </row>
    <row r="267" spans="6:36" ht="15">
      <c r="F267" s="13"/>
      <c r="T267" s="4"/>
      <c r="U267" s="4"/>
      <c r="V267" s="4"/>
      <c r="W267" s="4"/>
      <c r="X267" s="4"/>
      <c r="Y267" s="4"/>
      <c r="Z267" s="4"/>
      <c r="AA267" s="4"/>
      <c r="AB267" s="20">
        <f>SUMIF($AC$3:$AC$452,"=r",$AB$3:$AB$452)</f>
        <v>0</v>
      </c>
      <c r="AC267" s="21"/>
      <c r="AD267" s="21" t="s">
        <v>786</v>
      </c>
      <c r="AE267" s="22">
        <f t="shared" si="39"/>
        <v>0</v>
      </c>
      <c r="AF267" s="23">
        <f>SUMIF($AC$530:$AC$641,"=R",$AF$530:$AF$641)</f>
        <v>0</v>
      </c>
      <c r="AG267" s="22">
        <f>SUMIF($AC$3:$AC$452,"=r",$AG$3:$AG$452)</f>
        <v>0</v>
      </c>
      <c r="AH267" s="23"/>
      <c r="AI267" s="24"/>
      <c r="AJ267" s="2"/>
    </row>
    <row r="268" spans="6:36" ht="15">
      <c r="F268" s="13"/>
      <c r="T268" s="4"/>
      <c r="U268" s="4"/>
      <c r="V268" s="4"/>
      <c r="W268" s="4"/>
      <c r="X268" s="4"/>
      <c r="Y268" s="4"/>
      <c r="Z268" s="4"/>
      <c r="AA268" s="4"/>
      <c r="AB268" s="20">
        <f>SUMIF(AC261:AC262,"=c12a",AB261:AB262)</f>
        <v>0</v>
      </c>
      <c r="AC268" s="21"/>
      <c r="AD268" s="21" t="s">
        <v>759</v>
      </c>
      <c r="AE268" s="22">
        <f t="shared" si="39"/>
        <v>0</v>
      </c>
      <c r="AF268" s="23">
        <f>SUMIF($AC$530:$AC$641,"=C12a",$AF$530:$AF$641)</f>
        <v>0</v>
      </c>
      <c r="AG268" s="22">
        <f>SUMIF(AC261:AC262,"=C12a",AG261:AG262)</f>
        <v>0</v>
      </c>
      <c r="AH268" s="23">
        <f>SUMIF($AC$530:$AC$641,"=C12a",$AH$530:$AH$641)</f>
        <v>0</v>
      </c>
      <c r="AI268" s="24">
        <f>SUMIF(AC261:AC262,"=C12a",AI261:AI262)</f>
        <v>0</v>
      </c>
      <c r="AJ268" s="2"/>
    </row>
    <row r="269" spans="6:36" ht="15">
      <c r="F269" s="13"/>
      <c r="T269" s="4"/>
      <c r="U269" s="4"/>
      <c r="V269" s="4"/>
      <c r="W269" s="4"/>
      <c r="X269" s="4"/>
      <c r="Y269" s="4"/>
      <c r="Z269" s="4"/>
      <c r="AA269" s="4"/>
      <c r="AB269" s="20">
        <f>SUMIF($AC$3:$AC$452,"=c12b",$AB$3:$AB$452)</f>
        <v>0</v>
      </c>
      <c r="AC269" s="21"/>
      <c r="AD269" s="21" t="s">
        <v>38</v>
      </c>
      <c r="AE269" s="22">
        <f t="shared" si="39"/>
        <v>0</v>
      </c>
      <c r="AF269" s="23">
        <f>SUMIF($AC$530:$AC$641,"=c12b",$AF$530:$AF$641)</f>
        <v>0</v>
      </c>
      <c r="AG269" s="22">
        <f>SUMIF($AC$3:$AC$452,"=C12b",$AG$3:$AG$452)</f>
        <v>0</v>
      </c>
      <c r="AH269" s="23">
        <f>SUMIF($AC$530:$AC$641,"=c12b",$AH$530:$AH$641)</f>
        <v>0</v>
      </c>
      <c r="AI269" s="24">
        <f>SUMIF($AC$3:$AC$452,"=C12b",$AI$3:$AI$452)</f>
        <v>0</v>
      </c>
      <c r="AJ269" s="2"/>
    </row>
    <row r="270" spans="6:36" ht="15">
      <c r="F270" s="13"/>
      <c r="T270" s="4"/>
      <c r="U270" s="4"/>
      <c r="V270" s="4"/>
      <c r="W270" s="4"/>
      <c r="X270" s="4"/>
      <c r="Y270" s="4"/>
      <c r="Z270" s="4"/>
      <c r="AA270" s="4"/>
      <c r="AB270" s="20">
        <f>SUMIF($AC$3:$AC$452,"=g12",$AB$3:$AB$452)</f>
        <v>0</v>
      </c>
      <c r="AC270" s="21"/>
      <c r="AD270" s="21" t="s">
        <v>916</v>
      </c>
      <c r="AE270" s="22">
        <f t="shared" si="39"/>
        <v>0</v>
      </c>
      <c r="AF270" s="23">
        <f>SUMIF($AC$530:$AC$641,"=G12",$AF$530:$AF$641)</f>
        <v>0</v>
      </c>
      <c r="AG270" s="22">
        <f>SUMIF($AC$3:$AC$452,"=g12",$AG$3:$AG$452)</f>
        <v>0</v>
      </c>
      <c r="AH270" s="23"/>
      <c r="AI270" s="24"/>
      <c r="AJ270" s="2"/>
    </row>
    <row r="271" spans="6:36" ht="15">
      <c r="F271" s="13"/>
      <c r="T271" s="4"/>
      <c r="U271" s="4"/>
      <c r="V271" s="4"/>
      <c r="W271" s="4"/>
      <c r="X271" s="4"/>
      <c r="Y271" s="4"/>
      <c r="Z271" s="4"/>
      <c r="AA271" s="4"/>
      <c r="AB271" s="20">
        <f>SUMIF($AC$3:$AC$452,"=c21",$AB$3:$AB$452)</f>
        <v>0</v>
      </c>
      <c r="AC271" s="21"/>
      <c r="AD271" s="21" t="s">
        <v>798</v>
      </c>
      <c r="AE271" s="22">
        <f t="shared" si="39"/>
        <v>0</v>
      </c>
      <c r="AF271" s="23">
        <f>SUMIF($AC$530:$AC$641,"=c21",$AF$530:$AF$641)</f>
        <v>0</v>
      </c>
      <c r="AG271" s="22">
        <f>SUMIF($AC$3:$AC$452,"=c21",$AG$3:$AG$452)</f>
        <v>0</v>
      </c>
      <c r="AH271" s="23"/>
      <c r="AI271" s="24"/>
      <c r="AJ271" s="2"/>
    </row>
    <row r="272" spans="6:36" ht="15">
      <c r="F272" s="13"/>
      <c r="T272" s="4"/>
      <c r="U272" s="4"/>
      <c r="V272" s="4"/>
      <c r="W272" s="4"/>
      <c r="X272" s="4"/>
      <c r="Y272" s="4"/>
      <c r="Z272" s="4"/>
      <c r="AA272" s="4"/>
      <c r="AB272" s="20"/>
      <c r="AC272" s="21"/>
      <c r="AD272" s="21"/>
      <c r="AE272" s="22"/>
      <c r="AF272" s="23"/>
      <c r="AG272" s="22"/>
      <c r="AH272" s="23"/>
      <c r="AI272" s="24"/>
      <c r="AJ272" s="2"/>
    </row>
    <row r="273" spans="6:36" ht="15.75" thickBot="1">
      <c r="F273" s="13"/>
      <c r="T273" s="4"/>
      <c r="U273" s="4"/>
      <c r="V273" s="4"/>
      <c r="W273" s="4"/>
      <c r="X273" s="4"/>
      <c r="Y273" s="4"/>
      <c r="Z273" s="4"/>
      <c r="AA273" s="4"/>
      <c r="AB273" s="25">
        <f>SUM(AB264:AB271)</f>
        <v>12</v>
      </c>
      <c r="AC273" s="26"/>
      <c r="AD273" s="26" t="s">
        <v>933</v>
      </c>
      <c r="AE273" s="27">
        <f>SUM(AE264:AE271)</f>
        <v>13257</v>
      </c>
      <c r="AF273" s="28">
        <f>SUM(AF264:AF271)</f>
        <v>0</v>
      </c>
      <c r="AG273" s="27"/>
      <c r="AH273" s="27"/>
      <c r="AI273" s="29"/>
      <c r="AJ273" s="2"/>
    </row>
    <row r="274" spans="6:36" ht="15">
      <c r="F274" s="13"/>
      <c r="T274" s="4"/>
      <c r="U274" s="4"/>
      <c r="V274" s="4"/>
      <c r="W274" s="4"/>
      <c r="X274" s="4"/>
      <c r="Y274" s="4"/>
      <c r="Z274" s="4"/>
      <c r="AA274" s="4"/>
      <c r="AB274" s="37">
        <v>2019</v>
      </c>
      <c r="AC274" s="15"/>
      <c r="AD274" s="15"/>
      <c r="AE274" s="17"/>
      <c r="AF274" s="18"/>
      <c r="AG274" s="17"/>
      <c r="AH274" s="17"/>
      <c r="AI274" s="19"/>
      <c r="AJ274" s="2"/>
    </row>
    <row r="275" spans="6:36" ht="15">
      <c r="F275" s="13"/>
      <c r="T275" s="4"/>
      <c r="U275" s="4"/>
      <c r="V275" s="4"/>
      <c r="W275" s="4"/>
      <c r="X275" s="4"/>
      <c r="Y275" s="4"/>
      <c r="Z275" s="4"/>
      <c r="AA275" s="4"/>
      <c r="AB275" s="20">
        <f aca="true" t="shared" si="40" ref="AB275:AB282">AB264</f>
        <v>12</v>
      </c>
      <c r="AC275" s="21"/>
      <c r="AD275" s="21" t="s">
        <v>24</v>
      </c>
      <c r="AE275" s="22">
        <f>AG275+AI275</f>
        <v>9942.75</v>
      </c>
      <c r="AF275" s="23">
        <f>SUMIF($AC$530:$AC$641,"=c11",$AF$530:$AF$641)</f>
        <v>0</v>
      </c>
      <c r="AG275" s="22">
        <f aca="true" t="shared" si="41" ref="AG275:AG282">AG264*0.75</f>
        <v>9942.75</v>
      </c>
      <c r="AH275" s="23"/>
      <c r="AI275" s="24"/>
      <c r="AJ275" s="2"/>
    </row>
    <row r="276" spans="6:36" ht="15">
      <c r="F276" s="13"/>
      <c r="T276" s="4"/>
      <c r="U276" s="4"/>
      <c r="V276" s="4"/>
      <c r="W276" s="4"/>
      <c r="X276" s="4"/>
      <c r="Y276" s="4"/>
      <c r="Z276" s="4"/>
      <c r="AA276" s="4"/>
      <c r="AB276" s="20">
        <f t="shared" si="40"/>
        <v>0</v>
      </c>
      <c r="AC276" s="21"/>
      <c r="AD276" s="21" t="s">
        <v>33</v>
      </c>
      <c r="AE276" s="22">
        <f aca="true" t="shared" si="42" ref="AE276:AE282">AG276+AI276</f>
        <v>0</v>
      </c>
      <c r="AF276" s="23">
        <f>SUMIF($AC$530:$AC$641,"=c11o",$AF$530:$AF$641)</f>
        <v>0</v>
      </c>
      <c r="AG276" s="22">
        <f t="shared" si="41"/>
        <v>0</v>
      </c>
      <c r="AH276" s="23"/>
      <c r="AI276" s="24"/>
      <c r="AJ276" s="2"/>
    </row>
    <row r="277" spans="6:36" ht="15">
      <c r="F277" s="13"/>
      <c r="T277" s="4"/>
      <c r="U277" s="4"/>
      <c r="V277" s="4"/>
      <c r="W277" s="4"/>
      <c r="X277" s="4"/>
      <c r="Y277" s="4"/>
      <c r="Z277" s="4"/>
      <c r="AA277" s="4"/>
      <c r="AB277" s="20">
        <f t="shared" si="40"/>
        <v>0</v>
      </c>
      <c r="AC277" s="21"/>
      <c r="AD277" s="21" t="s">
        <v>905</v>
      </c>
      <c r="AE277" s="22">
        <f t="shared" si="42"/>
        <v>0</v>
      </c>
      <c r="AF277" s="23">
        <f>SUMIF($AC$530:$AC$641,"=G11",$AF$530:$AF$641)</f>
        <v>0</v>
      </c>
      <c r="AG277" s="22">
        <f t="shared" si="41"/>
        <v>0</v>
      </c>
      <c r="AH277" s="23"/>
      <c r="AI277" s="24"/>
      <c r="AJ277" s="2"/>
    </row>
    <row r="278" spans="6:36" ht="15">
      <c r="F278" s="13"/>
      <c r="T278" s="4"/>
      <c r="U278" s="4"/>
      <c r="V278" s="4"/>
      <c r="W278" s="4"/>
      <c r="X278" s="4"/>
      <c r="Y278" s="4"/>
      <c r="Z278" s="4"/>
      <c r="AA278" s="4"/>
      <c r="AB278" s="20">
        <f t="shared" si="40"/>
        <v>0</v>
      </c>
      <c r="AC278" s="21"/>
      <c r="AD278" s="21" t="s">
        <v>786</v>
      </c>
      <c r="AE278" s="22">
        <f t="shared" si="42"/>
        <v>0</v>
      </c>
      <c r="AF278" s="23">
        <f>SUMIF($AC$530:$AC$641,"=R",$AF$530:$AF$641)</f>
        <v>0</v>
      </c>
      <c r="AG278" s="22">
        <f t="shared" si="41"/>
        <v>0</v>
      </c>
      <c r="AH278" s="23"/>
      <c r="AI278" s="24"/>
      <c r="AJ278" s="2"/>
    </row>
    <row r="279" spans="6:36" ht="15">
      <c r="F279" s="13"/>
      <c r="T279" s="4"/>
      <c r="U279" s="4"/>
      <c r="V279" s="4"/>
      <c r="W279" s="4"/>
      <c r="X279" s="4"/>
      <c r="Y279" s="4"/>
      <c r="Z279" s="4"/>
      <c r="AA279" s="4"/>
      <c r="AB279" s="20">
        <f t="shared" si="40"/>
        <v>0</v>
      </c>
      <c r="AC279" s="21"/>
      <c r="AD279" s="21" t="s">
        <v>759</v>
      </c>
      <c r="AE279" s="22">
        <f t="shared" si="42"/>
        <v>0</v>
      </c>
      <c r="AF279" s="23">
        <f>SUMIF($AC$530:$AC$641,"=C12a",$AF$530:$AF$641)</f>
        <v>0</v>
      </c>
      <c r="AG279" s="22">
        <f t="shared" si="41"/>
        <v>0</v>
      </c>
      <c r="AH279" s="22"/>
      <c r="AI279" s="24">
        <f>AI268*0.75</f>
        <v>0</v>
      </c>
      <c r="AJ279" s="2"/>
    </row>
    <row r="280" spans="6:36" ht="15">
      <c r="F280" s="13"/>
      <c r="T280" s="4"/>
      <c r="U280" s="4"/>
      <c r="V280" s="4"/>
      <c r="W280" s="4"/>
      <c r="X280" s="4"/>
      <c r="Y280" s="4"/>
      <c r="Z280" s="4"/>
      <c r="AA280" s="4"/>
      <c r="AB280" s="20">
        <f t="shared" si="40"/>
        <v>0</v>
      </c>
      <c r="AC280" s="21"/>
      <c r="AD280" s="21" t="s">
        <v>38</v>
      </c>
      <c r="AE280" s="22">
        <f t="shared" si="42"/>
        <v>0</v>
      </c>
      <c r="AF280" s="23">
        <f>SUMIF($AC$530:$AC$641,"=c12b",$AF$530:$AF$641)</f>
        <v>0</v>
      </c>
      <c r="AG280" s="22">
        <f t="shared" si="41"/>
        <v>0</v>
      </c>
      <c r="AH280" s="22"/>
      <c r="AI280" s="24">
        <f>AI269*0.75</f>
        <v>0</v>
      </c>
      <c r="AJ280" s="2"/>
    </row>
    <row r="281" spans="6:36" ht="15">
      <c r="F281" s="13"/>
      <c r="T281" s="4"/>
      <c r="U281" s="4"/>
      <c r="V281" s="4"/>
      <c r="W281" s="4"/>
      <c r="X281" s="4"/>
      <c r="Y281" s="4"/>
      <c r="Z281" s="4"/>
      <c r="AA281" s="4"/>
      <c r="AB281" s="20">
        <f t="shared" si="40"/>
        <v>0</v>
      </c>
      <c r="AC281" s="21"/>
      <c r="AD281" s="21" t="s">
        <v>916</v>
      </c>
      <c r="AE281" s="22">
        <f t="shared" si="42"/>
        <v>0</v>
      </c>
      <c r="AF281" s="23">
        <f>SUMIF($AC$530:$AC$641,"=G12",$AF$530:$AF$641)</f>
        <v>0</v>
      </c>
      <c r="AG281" s="22">
        <f t="shared" si="41"/>
        <v>0</v>
      </c>
      <c r="AH281" s="23"/>
      <c r="AI281" s="24"/>
      <c r="AJ281" s="2"/>
    </row>
    <row r="282" spans="6:36" ht="15">
      <c r="F282" s="13"/>
      <c r="T282" s="4"/>
      <c r="U282" s="4"/>
      <c r="V282" s="4"/>
      <c r="W282" s="4"/>
      <c r="X282" s="4"/>
      <c r="Y282" s="4"/>
      <c r="Z282" s="4"/>
      <c r="AA282" s="4"/>
      <c r="AB282" s="20">
        <f t="shared" si="40"/>
        <v>0</v>
      </c>
      <c r="AC282" s="21"/>
      <c r="AD282" s="21" t="s">
        <v>798</v>
      </c>
      <c r="AE282" s="22">
        <f t="shared" si="42"/>
        <v>0</v>
      </c>
      <c r="AF282" s="23">
        <f>SUMIF($AC$530:$AC$641,"=c21",$AF$530:$AF$641)</f>
        <v>0</v>
      </c>
      <c r="AG282" s="22">
        <f t="shared" si="41"/>
        <v>0</v>
      </c>
      <c r="AH282" s="23"/>
      <c r="AI282" s="24"/>
      <c r="AJ282" s="2"/>
    </row>
    <row r="283" spans="6:36" ht="15">
      <c r="F283" s="13"/>
      <c r="T283" s="4"/>
      <c r="U283" s="4"/>
      <c r="V283" s="4"/>
      <c r="W283" s="4"/>
      <c r="X283" s="4"/>
      <c r="Y283" s="4"/>
      <c r="Z283" s="4"/>
      <c r="AA283" s="4"/>
      <c r="AB283" s="20"/>
      <c r="AC283" s="21"/>
      <c r="AD283" s="21"/>
      <c r="AE283" s="22"/>
      <c r="AF283" s="23"/>
      <c r="AG283" s="22"/>
      <c r="AH283" s="23"/>
      <c r="AI283" s="24"/>
      <c r="AJ283" s="2"/>
    </row>
    <row r="284" spans="6:36" ht="15.75" thickBot="1">
      <c r="F284" s="13"/>
      <c r="T284" s="4"/>
      <c r="U284" s="4"/>
      <c r="V284" s="4"/>
      <c r="W284" s="4"/>
      <c r="X284" s="4"/>
      <c r="Y284" s="4"/>
      <c r="Z284" s="4"/>
      <c r="AA284" s="4"/>
      <c r="AB284" s="25">
        <f>SUM(AB275:AB282)</f>
        <v>12</v>
      </c>
      <c r="AC284" s="26"/>
      <c r="AD284" s="26" t="s">
        <v>933</v>
      </c>
      <c r="AE284" s="27">
        <f>SUM(AE275:AE282)</f>
        <v>9942.75</v>
      </c>
      <c r="AF284" s="28">
        <f>SUM(AF275:AF282)</f>
        <v>0</v>
      </c>
      <c r="AG284" s="27"/>
      <c r="AH284" s="27"/>
      <c r="AI284" s="29"/>
      <c r="AJ284" s="2"/>
    </row>
    <row r="285" spans="6:36" ht="15">
      <c r="F285" s="13"/>
      <c r="T285" s="4"/>
      <c r="U285" s="4"/>
      <c r="V285" s="4"/>
      <c r="W285" s="4"/>
      <c r="X285" s="4"/>
      <c r="Y285" s="4"/>
      <c r="Z285" s="4"/>
      <c r="AA285" s="4"/>
      <c r="AB285" s="37">
        <v>2020</v>
      </c>
      <c r="AC285" s="15"/>
      <c r="AD285" s="15"/>
      <c r="AE285" s="17"/>
      <c r="AF285" s="18"/>
      <c r="AG285" s="17"/>
      <c r="AH285" s="17"/>
      <c r="AI285" s="19"/>
      <c r="AJ285" s="2"/>
    </row>
    <row r="286" spans="6:36" ht="15">
      <c r="F286" s="13"/>
      <c r="T286" s="4"/>
      <c r="U286" s="4"/>
      <c r="V286" s="4"/>
      <c r="W286" s="4"/>
      <c r="X286" s="4"/>
      <c r="Y286" s="4"/>
      <c r="Z286" s="4"/>
      <c r="AA286" s="4"/>
      <c r="AB286" s="20">
        <f aca="true" t="shared" si="43" ref="AB286:AB293">AB264</f>
        <v>12</v>
      </c>
      <c r="AC286" s="21"/>
      <c r="AD286" s="21" t="s">
        <v>24</v>
      </c>
      <c r="AE286" s="22">
        <f>AG286+AI286</f>
        <v>3314.25</v>
      </c>
      <c r="AF286" s="23">
        <f>SUMIF($AC$530:$AC$641,"=c11",$AF$530:$AF$641)</f>
        <v>0</v>
      </c>
      <c r="AG286" s="22">
        <f aca="true" t="shared" si="44" ref="AG286:AG293">AG264*0.25</f>
        <v>3314.25</v>
      </c>
      <c r="AH286" s="23"/>
      <c r="AI286" s="24"/>
      <c r="AJ286" s="2"/>
    </row>
    <row r="287" spans="6:36" ht="15">
      <c r="F287" s="13"/>
      <c r="T287" s="4"/>
      <c r="U287" s="4"/>
      <c r="V287" s="4"/>
      <c r="W287" s="4"/>
      <c r="X287" s="4"/>
      <c r="Y287" s="4"/>
      <c r="Z287" s="4"/>
      <c r="AA287" s="4"/>
      <c r="AB287" s="20">
        <f t="shared" si="43"/>
        <v>0</v>
      </c>
      <c r="AC287" s="21"/>
      <c r="AD287" s="21" t="s">
        <v>33</v>
      </c>
      <c r="AE287" s="22">
        <f aca="true" t="shared" si="45" ref="AE287:AE293">AG287+AI287</f>
        <v>0</v>
      </c>
      <c r="AF287" s="23">
        <f>SUMIF($AC$530:$AC$641,"=c11o",$AF$530:$AF$641)</f>
        <v>0</v>
      </c>
      <c r="AG287" s="22">
        <f t="shared" si="44"/>
        <v>0</v>
      </c>
      <c r="AH287" s="23"/>
      <c r="AI287" s="24"/>
      <c r="AJ287" s="2"/>
    </row>
    <row r="288" spans="6:36" ht="15">
      <c r="F288" s="13"/>
      <c r="T288" s="4"/>
      <c r="U288" s="4"/>
      <c r="V288" s="4"/>
      <c r="W288" s="4"/>
      <c r="X288" s="4"/>
      <c r="Y288" s="4"/>
      <c r="Z288" s="4"/>
      <c r="AA288" s="4"/>
      <c r="AB288" s="20">
        <f t="shared" si="43"/>
        <v>0</v>
      </c>
      <c r="AC288" s="21"/>
      <c r="AD288" s="21" t="s">
        <v>905</v>
      </c>
      <c r="AE288" s="22">
        <f t="shared" si="45"/>
        <v>0</v>
      </c>
      <c r="AF288" s="23">
        <f>SUMIF($AC$530:$AC$641,"=G11",$AF$530:$AF$641)</f>
        <v>0</v>
      </c>
      <c r="AG288" s="22">
        <f t="shared" si="44"/>
        <v>0</v>
      </c>
      <c r="AH288" s="23"/>
      <c r="AI288" s="24"/>
      <c r="AJ288" s="2"/>
    </row>
    <row r="289" spans="6:36" ht="15">
      <c r="F289" s="13"/>
      <c r="T289" s="4"/>
      <c r="U289" s="4"/>
      <c r="V289" s="4"/>
      <c r="W289" s="4"/>
      <c r="X289" s="4"/>
      <c r="Y289" s="4"/>
      <c r="Z289" s="4"/>
      <c r="AA289" s="4"/>
      <c r="AB289" s="20">
        <f t="shared" si="43"/>
        <v>0</v>
      </c>
      <c r="AC289" s="21"/>
      <c r="AD289" s="21" t="s">
        <v>786</v>
      </c>
      <c r="AE289" s="22">
        <f t="shared" si="45"/>
        <v>0</v>
      </c>
      <c r="AF289" s="23">
        <f>SUMIF($AC$530:$AC$641,"=R",$AF$530:$AF$641)</f>
        <v>0</v>
      </c>
      <c r="AG289" s="22">
        <f t="shared" si="44"/>
        <v>0</v>
      </c>
      <c r="AH289" s="23"/>
      <c r="AI289" s="24"/>
      <c r="AJ289" s="2"/>
    </row>
    <row r="290" spans="6:36" ht="15">
      <c r="F290" s="13"/>
      <c r="T290" s="4"/>
      <c r="U290" s="4"/>
      <c r="V290" s="4"/>
      <c r="W290" s="4"/>
      <c r="X290" s="4"/>
      <c r="Y290" s="4"/>
      <c r="Z290" s="4"/>
      <c r="AA290" s="4"/>
      <c r="AB290" s="20">
        <f t="shared" si="43"/>
        <v>0</v>
      </c>
      <c r="AC290" s="21"/>
      <c r="AD290" s="21" t="s">
        <v>759</v>
      </c>
      <c r="AE290" s="22">
        <f t="shared" si="45"/>
        <v>0</v>
      </c>
      <c r="AF290" s="23">
        <f>SUMIF($AC$530:$AC$641,"=C12a",$AF$530:$AF$641)</f>
        <v>0</v>
      </c>
      <c r="AG290" s="22">
        <f t="shared" si="44"/>
        <v>0</v>
      </c>
      <c r="AH290" s="22"/>
      <c r="AI290" s="24">
        <f>AI268*0.25</f>
        <v>0</v>
      </c>
      <c r="AJ290" s="2"/>
    </row>
    <row r="291" spans="6:36" ht="15">
      <c r="F291" s="13"/>
      <c r="T291" s="4"/>
      <c r="U291" s="4"/>
      <c r="V291" s="4"/>
      <c r="W291" s="4"/>
      <c r="X291" s="4"/>
      <c r="Y291" s="4"/>
      <c r="Z291" s="4"/>
      <c r="AA291" s="4"/>
      <c r="AB291" s="20">
        <f t="shared" si="43"/>
        <v>0</v>
      </c>
      <c r="AC291" s="21"/>
      <c r="AD291" s="21" t="s">
        <v>38</v>
      </c>
      <c r="AE291" s="22">
        <f t="shared" si="45"/>
        <v>0</v>
      </c>
      <c r="AF291" s="23">
        <f>SUMIF($AC$530:$AC$641,"=c12b",$AF$530:$AF$641)</f>
        <v>0</v>
      </c>
      <c r="AG291" s="22">
        <f t="shared" si="44"/>
        <v>0</v>
      </c>
      <c r="AH291" s="22"/>
      <c r="AI291" s="24">
        <f>AI269*0.25</f>
        <v>0</v>
      </c>
      <c r="AJ291" s="2"/>
    </row>
    <row r="292" spans="6:36" ht="15">
      <c r="F292" s="13"/>
      <c r="T292" s="4"/>
      <c r="U292" s="4"/>
      <c r="V292" s="4"/>
      <c r="W292" s="4"/>
      <c r="X292" s="4"/>
      <c r="Y292" s="4"/>
      <c r="Z292" s="4"/>
      <c r="AA292" s="4"/>
      <c r="AB292" s="20">
        <f t="shared" si="43"/>
        <v>0</v>
      </c>
      <c r="AC292" s="21"/>
      <c r="AD292" s="21" t="s">
        <v>916</v>
      </c>
      <c r="AE292" s="22">
        <f t="shared" si="45"/>
        <v>0</v>
      </c>
      <c r="AF292" s="23">
        <f>SUMIF($AC$530:$AC$641,"=G12",$AF$530:$AF$641)</f>
        <v>0</v>
      </c>
      <c r="AG292" s="22">
        <f t="shared" si="44"/>
        <v>0</v>
      </c>
      <c r="AH292" s="23"/>
      <c r="AI292" s="24"/>
      <c r="AJ292" s="2"/>
    </row>
    <row r="293" spans="6:36" ht="15">
      <c r="F293" s="13"/>
      <c r="T293" s="4"/>
      <c r="U293" s="4"/>
      <c r="V293" s="4"/>
      <c r="W293" s="4"/>
      <c r="X293" s="4"/>
      <c r="Y293" s="4"/>
      <c r="Z293" s="4"/>
      <c r="AA293" s="4"/>
      <c r="AB293" s="20">
        <f t="shared" si="43"/>
        <v>0</v>
      </c>
      <c r="AC293" s="21"/>
      <c r="AD293" s="21" t="s">
        <v>798</v>
      </c>
      <c r="AE293" s="22">
        <f t="shared" si="45"/>
        <v>0</v>
      </c>
      <c r="AF293" s="23">
        <f>SUMIF($AC$530:$AC$641,"=c21",$AF$530:$AF$641)</f>
        <v>0</v>
      </c>
      <c r="AG293" s="22">
        <f t="shared" si="44"/>
        <v>0</v>
      </c>
      <c r="AH293" s="23"/>
      <c r="AI293" s="24"/>
      <c r="AJ293" s="2"/>
    </row>
    <row r="294" spans="6:36" ht="15">
      <c r="F294" s="13"/>
      <c r="T294" s="4"/>
      <c r="U294" s="4"/>
      <c r="V294" s="4"/>
      <c r="W294" s="4"/>
      <c r="X294" s="4"/>
      <c r="Y294" s="4"/>
      <c r="Z294" s="4"/>
      <c r="AA294" s="4"/>
      <c r="AB294" s="20"/>
      <c r="AC294" s="21"/>
      <c r="AD294" s="21"/>
      <c r="AE294" s="22"/>
      <c r="AF294" s="23"/>
      <c r="AG294" s="22"/>
      <c r="AH294" s="23"/>
      <c r="AI294" s="24"/>
      <c r="AJ294" s="2"/>
    </row>
    <row r="295" spans="6:36" ht="15.75" thickBot="1">
      <c r="F295" s="13"/>
      <c r="T295" s="4"/>
      <c r="U295" s="4"/>
      <c r="V295" s="4"/>
      <c r="W295" s="4"/>
      <c r="X295" s="4"/>
      <c r="Y295" s="4"/>
      <c r="Z295" s="4"/>
      <c r="AA295" s="4"/>
      <c r="AB295" s="25">
        <f>SUM(AB286:AB293)</f>
        <v>12</v>
      </c>
      <c r="AC295" s="26"/>
      <c r="AD295" s="26" t="s">
        <v>933</v>
      </c>
      <c r="AE295" s="27">
        <f>SUM(AE286:AE293)</f>
        <v>3314.25</v>
      </c>
      <c r="AF295" s="28">
        <f>SUM(AF286:AF293)</f>
        <v>0</v>
      </c>
      <c r="AG295" s="27"/>
      <c r="AH295" s="27"/>
      <c r="AI295" s="29"/>
      <c r="AJ295" s="2"/>
    </row>
    <row r="296" spans="6:36" ht="15">
      <c r="F296" s="13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5"/>
      <c r="AF296" s="6"/>
      <c r="AG296" s="5"/>
      <c r="AH296" s="5"/>
      <c r="AI296" s="5"/>
      <c r="AJ296" s="2"/>
    </row>
    <row r="297" spans="1:36" s="1" customFormat="1" ht="15.75" thickBot="1">
      <c r="A297" s="1">
        <v>7</v>
      </c>
      <c r="B297" s="1">
        <v>8321961078</v>
      </c>
      <c r="C297" s="1" t="s">
        <v>720</v>
      </c>
      <c r="D297" s="1">
        <v>70000746</v>
      </c>
      <c r="E297" s="1">
        <v>1</v>
      </c>
      <c r="F297" s="11" t="s">
        <v>25</v>
      </c>
      <c r="G297" s="1" t="s">
        <v>26</v>
      </c>
      <c r="H297" s="1" t="s">
        <v>27</v>
      </c>
      <c r="I297" s="1">
        <v>1</v>
      </c>
      <c r="K297" s="1" t="s">
        <v>28</v>
      </c>
      <c r="L297" s="1" t="s">
        <v>26</v>
      </c>
      <c r="M297" s="1" t="s">
        <v>341</v>
      </c>
      <c r="N297" s="1" t="s">
        <v>341</v>
      </c>
      <c r="Q297" s="1" t="s">
        <v>28</v>
      </c>
      <c r="R297" s="1" t="s">
        <v>26</v>
      </c>
      <c r="S297" s="1" t="s">
        <v>939</v>
      </c>
      <c r="T297" s="7" t="s">
        <v>341</v>
      </c>
      <c r="U297" s="7" t="s">
        <v>341</v>
      </c>
      <c r="V297" s="7"/>
      <c r="W297" s="7"/>
      <c r="X297" s="7" t="s">
        <v>28</v>
      </c>
      <c r="Y297" s="7" t="s">
        <v>26</v>
      </c>
      <c r="Z297" s="7">
        <v>185210</v>
      </c>
      <c r="AA297" s="7" t="s">
        <v>721</v>
      </c>
      <c r="AB297" s="7">
        <v>16</v>
      </c>
      <c r="AC297" s="7" t="s">
        <v>24</v>
      </c>
      <c r="AD297" s="9">
        <v>14443</v>
      </c>
      <c r="AE297" s="8">
        <f>AG297+AI297</f>
        <v>11554</v>
      </c>
      <c r="AF297" s="9">
        <v>14443</v>
      </c>
      <c r="AG297" s="8">
        <f>INT(AF297*0.8)</f>
        <v>11554</v>
      </c>
      <c r="AH297" s="9">
        <v>0</v>
      </c>
      <c r="AI297" s="8">
        <f>INT(AH297*0.8)</f>
        <v>0</v>
      </c>
      <c r="AJ297" s="3">
        <v>0</v>
      </c>
    </row>
    <row r="298" spans="6:36" ht="15">
      <c r="F298" s="13"/>
      <c r="T298" s="4"/>
      <c r="U298" s="4"/>
      <c r="V298" s="4"/>
      <c r="W298" s="4"/>
      <c r="X298" s="4"/>
      <c r="Y298" s="4"/>
      <c r="Z298" s="4"/>
      <c r="AA298" s="4"/>
      <c r="AB298" s="37" t="s">
        <v>943</v>
      </c>
      <c r="AC298" s="15"/>
      <c r="AD298" s="16" t="s">
        <v>944</v>
      </c>
      <c r="AE298" s="17" t="s">
        <v>945</v>
      </c>
      <c r="AF298" s="18"/>
      <c r="AG298" s="17" t="s">
        <v>946</v>
      </c>
      <c r="AH298" s="18"/>
      <c r="AI298" s="19" t="s">
        <v>947</v>
      </c>
      <c r="AJ298" s="2"/>
    </row>
    <row r="299" spans="6:36" ht="15">
      <c r="F299" s="13"/>
      <c r="T299" s="4"/>
      <c r="U299" s="4"/>
      <c r="V299" s="4"/>
      <c r="W299" s="4"/>
      <c r="X299" s="4"/>
      <c r="Y299" s="4"/>
      <c r="Z299" s="4"/>
      <c r="AA299" s="4"/>
      <c r="AB299" s="20">
        <f>SUMIF(AC297,"=c11",AB297)</f>
        <v>16</v>
      </c>
      <c r="AC299" s="21"/>
      <c r="AD299" s="21" t="s">
        <v>24</v>
      </c>
      <c r="AE299" s="22">
        <f>AG299+AI299</f>
        <v>11554</v>
      </c>
      <c r="AF299" s="23">
        <f>SUMIF($AC$530:$AC$641,"=c11",$AF$530:$AF$641)</f>
        <v>0</v>
      </c>
      <c r="AG299" s="22">
        <f>SUMIF(AC297,"=c11",AG297)</f>
        <v>11554</v>
      </c>
      <c r="AH299" s="23"/>
      <c r="AI299" s="24"/>
      <c r="AJ299" s="2"/>
    </row>
    <row r="300" spans="6:36" ht="15">
      <c r="F300" s="13"/>
      <c r="T300" s="4"/>
      <c r="U300" s="4"/>
      <c r="V300" s="4"/>
      <c r="W300" s="4"/>
      <c r="X300" s="4"/>
      <c r="Y300" s="4"/>
      <c r="Z300" s="4"/>
      <c r="AA300" s="4"/>
      <c r="AB300" s="20">
        <f>SUMIF($AC$3:$AC$452,"=c11o",$AB$3:$AB$452)</f>
        <v>0</v>
      </c>
      <c r="AC300" s="21"/>
      <c r="AD300" s="21" t="s">
        <v>33</v>
      </c>
      <c r="AE300" s="22">
        <f aca="true" t="shared" si="46" ref="AE300:AE306">AG300+AI300</f>
        <v>0</v>
      </c>
      <c r="AF300" s="23">
        <f>SUMIF($AC$530:$AC$641,"=c11o",$AF$530:$AF$641)</f>
        <v>0</v>
      </c>
      <c r="AG300" s="22">
        <f>SUMIF($AC$3:$AC$452,"=c11o",$AG$3:$AG$452)</f>
        <v>0</v>
      </c>
      <c r="AH300" s="23"/>
      <c r="AI300" s="24"/>
      <c r="AJ300" s="2"/>
    </row>
    <row r="301" spans="6:36" ht="15">
      <c r="F301" s="13"/>
      <c r="T301" s="4"/>
      <c r="U301" s="4"/>
      <c r="V301" s="4"/>
      <c r="W301" s="4"/>
      <c r="X301" s="4"/>
      <c r="Y301" s="4"/>
      <c r="Z301" s="4"/>
      <c r="AA301" s="4"/>
      <c r="AB301" s="20">
        <f>SUMIF($AC$3:$AC$452,"=g11",$AB$3:$AB$452)</f>
        <v>0</v>
      </c>
      <c r="AC301" s="21"/>
      <c r="AD301" s="21" t="s">
        <v>905</v>
      </c>
      <c r="AE301" s="22">
        <f t="shared" si="46"/>
        <v>0</v>
      </c>
      <c r="AF301" s="23">
        <f>SUMIF($AC$530:$AC$641,"=G11",$AF$530:$AF$641)</f>
        <v>0</v>
      </c>
      <c r="AG301" s="22">
        <f>SUMIF($AC$3:$AC$452,"=g11",$AG$3:$AG$452)</f>
        <v>0</v>
      </c>
      <c r="AH301" s="23"/>
      <c r="AI301" s="24"/>
      <c r="AJ301" s="2"/>
    </row>
    <row r="302" spans="6:36" ht="15">
      <c r="F302" s="13"/>
      <c r="T302" s="4"/>
      <c r="U302" s="4"/>
      <c r="V302" s="4"/>
      <c r="W302" s="4"/>
      <c r="X302" s="4"/>
      <c r="Y302" s="4"/>
      <c r="Z302" s="4"/>
      <c r="AA302" s="4"/>
      <c r="AB302" s="20">
        <f>SUMIF($AC$3:$AC$452,"=r",$AB$3:$AB$452)</f>
        <v>0</v>
      </c>
      <c r="AC302" s="21"/>
      <c r="AD302" s="21" t="s">
        <v>786</v>
      </c>
      <c r="AE302" s="22">
        <f t="shared" si="46"/>
        <v>0</v>
      </c>
      <c r="AF302" s="23">
        <f>SUMIF($AC$530:$AC$641,"=R",$AF$530:$AF$641)</f>
        <v>0</v>
      </c>
      <c r="AG302" s="22">
        <f>SUMIF($AC$3:$AC$452,"=r",$AG$3:$AG$452)</f>
        <v>0</v>
      </c>
      <c r="AH302" s="23"/>
      <c r="AI302" s="24"/>
      <c r="AJ302" s="2"/>
    </row>
    <row r="303" spans="6:36" ht="15">
      <c r="F303" s="13"/>
      <c r="T303" s="4"/>
      <c r="U303" s="4"/>
      <c r="V303" s="4"/>
      <c r="W303" s="4"/>
      <c r="X303" s="4"/>
      <c r="Y303" s="4"/>
      <c r="Z303" s="4"/>
      <c r="AA303" s="4"/>
      <c r="AB303" s="20">
        <f>SUMIF(AC297,"=c12a",AB297)</f>
        <v>0</v>
      </c>
      <c r="AC303" s="21"/>
      <c r="AD303" s="21" t="s">
        <v>759</v>
      </c>
      <c r="AE303" s="22">
        <f t="shared" si="46"/>
        <v>0</v>
      </c>
      <c r="AF303" s="23">
        <f>SUMIF($AC$530:$AC$641,"=C12a",$AF$530:$AF$641)</f>
        <v>0</v>
      </c>
      <c r="AG303" s="22">
        <f>SUMIF(AC297,"=C12a",AG297)</f>
        <v>0</v>
      </c>
      <c r="AH303" s="23">
        <f>SUMIF($AC$530:$AC$641,"=C12a",$AH$530:$AH$641)</f>
        <v>0</v>
      </c>
      <c r="AI303" s="24">
        <f>SUMIF(AC297,"=C12a",AI297)</f>
        <v>0</v>
      </c>
      <c r="AJ303" s="2"/>
    </row>
    <row r="304" spans="6:36" ht="15">
      <c r="F304" s="13"/>
      <c r="T304" s="4"/>
      <c r="U304" s="4"/>
      <c r="V304" s="4"/>
      <c r="W304" s="4"/>
      <c r="X304" s="4"/>
      <c r="Y304" s="4"/>
      <c r="Z304" s="4"/>
      <c r="AA304" s="4"/>
      <c r="AB304" s="20">
        <f>SUMIF($AC$3:$AC$452,"=c12b",$AB$3:$AB$452)</f>
        <v>0</v>
      </c>
      <c r="AC304" s="21"/>
      <c r="AD304" s="21" t="s">
        <v>38</v>
      </c>
      <c r="AE304" s="22">
        <f t="shared" si="46"/>
        <v>0</v>
      </c>
      <c r="AF304" s="23">
        <f>SUMIF($AC$530:$AC$641,"=c12b",$AF$530:$AF$641)</f>
        <v>0</v>
      </c>
      <c r="AG304" s="22">
        <f>SUMIF($AC$3:$AC$452,"=C12b",$AG$3:$AG$452)</f>
        <v>0</v>
      </c>
      <c r="AH304" s="23">
        <f>SUMIF($AC$530:$AC$641,"=c12b",$AH$530:$AH$641)</f>
        <v>0</v>
      </c>
      <c r="AI304" s="24">
        <f>SUMIF($AC$3:$AC$452,"=C12b",$AI$3:$AI$452)</f>
        <v>0</v>
      </c>
      <c r="AJ304" s="2"/>
    </row>
    <row r="305" spans="6:36" ht="15">
      <c r="F305" s="13"/>
      <c r="T305" s="4"/>
      <c r="U305" s="4"/>
      <c r="V305" s="4"/>
      <c r="W305" s="4"/>
      <c r="X305" s="4"/>
      <c r="Y305" s="4"/>
      <c r="Z305" s="4"/>
      <c r="AA305" s="4"/>
      <c r="AB305" s="20">
        <f>SUMIF($AC$3:$AC$452,"=g12",$AB$3:$AB$452)</f>
        <v>0</v>
      </c>
      <c r="AC305" s="21"/>
      <c r="AD305" s="21" t="s">
        <v>916</v>
      </c>
      <c r="AE305" s="22">
        <f t="shared" si="46"/>
        <v>0</v>
      </c>
      <c r="AF305" s="23">
        <f>SUMIF($AC$530:$AC$641,"=G12",$AF$530:$AF$641)</f>
        <v>0</v>
      </c>
      <c r="AG305" s="22">
        <f>SUMIF($AC$3:$AC$452,"=g12",$AG$3:$AG$452)</f>
        <v>0</v>
      </c>
      <c r="AH305" s="23"/>
      <c r="AI305" s="24"/>
      <c r="AJ305" s="2"/>
    </row>
    <row r="306" spans="6:36" ht="15">
      <c r="F306" s="13"/>
      <c r="T306" s="4"/>
      <c r="U306" s="4"/>
      <c r="V306" s="4"/>
      <c r="W306" s="4"/>
      <c r="X306" s="4"/>
      <c r="Y306" s="4"/>
      <c r="Z306" s="4"/>
      <c r="AA306" s="4"/>
      <c r="AB306" s="20">
        <f>SUMIF($AC$3:$AC$452,"=c21",$AB$3:$AB$452)</f>
        <v>0</v>
      </c>
      <c r="AC306" s="21"/>
      <c r="AD306" s="21" t="s">
        <v>798</v>
      </c>
      <c r="AE306" s="22">
        <f t="shared" si="46"/>
        <v>0</v>
      </c>
      <c r="AF306" s="23">
        <f>SUMIF($AC$530:$AC$641,"=c21",$AF$530:$AF$641)</f>
        <v>0</v>
      </c>
      <c r="AG306" s="22">
        <f>SUMIF($AC$3:$AC$452,"=c21",$AG$3:$AG$452)</f>
        <v>0</v>
      </c>
      <c r="AH306" s="23"/>
      <c r="AI306" s="24"/>
      <c r="AJ306" s="2"/>
    </row>
    <row r="307" spans="6:36" ht="15">
      <c r="F307" s="13"/>
      <c r="T307" s="4"/>
      <c r="U307" s="4"/>
      <c r="V307" s="4"/>
      <c r="W307" s="4"/>
      <c r="X307" s="4"/>
      <c r="Y307" s="4"/>
      <c r="Z307" s="4"/>
      <c r="AA307" s="4"/>
      <c r="AB307" s="20"/>
      <c r="AC307" s="21"/>
      <c r="AD307" s="21"/>
      <c r="AE307" s="22"/>
      <c r="AF307" s="23"/>
      <c r="AG307" s="22"/>
      <c r="AH307" s="23"/>
      <c r="AI307" s="24"/>
      <c r="AJ307" s="2"/>
    </row>
    <row r="308" spans="6:36" ht="15.75" thickBot="1">
      <c r="F308" s="13"/>
      <c r="T308" s="4"/>
      <c r="U308" s="4"/>
      <c r="V308" s="4"/>
      <c r="W308" s="4"/>
      <c r="X308" s="4"/>
      <c r="Y308" s="4"/>
      <c r="Z308" s="4"/>
      <c r="AA308" s="4"/>
      <c r="AB308" s="25">
        <f>SUM(AB299:AB306)</f>
        <v>16</v>
      </c>
      <c r="AC308" s="26"/>
      <c r="AD308" s="26" t="s">
        <v>933</v>
      </c>
      <c r="AE308" s="27">
        <f>SUM(AE299:AE306)</f>
        <v>11554</v>
      </c>
      <c r="AF308" s="28">
        <f>SUM(AF299:AF306)</f>
        <v>0</v>
      </c>
      <c r="AG308" s="27"/>
      <c r="AH308" s="27"/>
      <c r="AI308" s="29"/>
      <c r="AJ308" s="2"/>
    </row>
    <row r="309" spans="6:36" ht="15">
      <c r="F309" s="13"/>
      <c r="T309" s="4"/>
      <c r="U309" s="4"/>
      <c r="V309" s="4"/>
      <c r="W309" s="4"/>
      <c r="X309" s="4"/>
      <c r="Y309" s="4"/>
      <c r="Z309" s="4"/>
      <c r="AA309" s="4"/>
      <c r="AB309" s="37">
        <v>2019</v>
      </c>
      <c r="AC309" s="15"/>
      <c r="AD309" s="15"/>
      <c r="AE309" s="17"/>
      <c r="AF309" s="18"/>
      <c r="AG309" s="17"/>
      <c r="AH309" s="17"/>
      <c r="AI309" s="19"/>
      <c r="AJ309" s="2"/>
    </row>
    <row r="310" spans="6:36" ht="15">
      <c r="F310" s="13"/>
      <c r="T310" s="4"/>
      <c r="U310" s="4"/>
      <c r="V310" s="4"/>
      <c r="W310" s="4"/>
      <c r="X310" s="4"/>
      <c r="Y310" s="4"/>
      <c r="Z310" s="4"/>
      <c r="AA310" s="4"/>
      <c r="AB310" s="20">
        <f aca="true" t="shared" si="47" ref="AB310:AB317">AB299</f>
        <v>16</v>
      </c>
      <c r="AC310" s="21"/>
      <c r="AD310" s="21" t="s">
        <v>24</v>
      </c>
      <c r="AE310" s="22">
        <f>AG310+AI310</f>
        <v>8665.5</v>
      </c>
      <c r="AF310" s="23">
        <f>SUMIF($AC$530:$AC$641,"=c11",$AF$530:$AF$641)</f>
        <v>0</v>
      </c>
      <c r="AG310" s="22">
        <f aca="true" t="shared" si="48" ref="AG310:AG317">AG299*0.75</f>
        <v>8665.5</v>
      </c>
      <c r="AH310" s="23"/>
      <c r="AI310" s="24"/>
      <c r="AJ310" s="2"/>
    </row>
    <row r="311" spans="6:36" ht="15">
      <c r="F311" s="13"/>
      <c r="T311" s="4"/>
      <c r="U311" s="4"/>
      <c r="V311" s="4"/>
      <c r="W311" s="4"/>
      <c r="X311" s="4"/>
      <c r="Y311" s="4"/>
      <c r="Z311" s="4"/>
      <c r="AA311" s="4"/>
      <c r="AB311" s="20">
        <f t="shared" si="47"/>
        <v>0</v>
      </c>
      <c r="AC311" s="21"/>
      <c r="AD311" s="21" t="s">
        <v>33</v>
      </c>
      <c r="AE311" s="22">
        <f aca="true" t="shared" si="49" ref="AE311:AE317">AG311+AI311</f>
        <v>0</v>
      </c>
      <c r="AF311" s="23">
        <f>SUMIF($AC$530:$AC$641,"=c11o",$AF$530:$AF$641)</f>
        <v>0</v>
      </c>
      <c r="AG311" s="22">
        <f t="shared" si="48"/>
        <v>0</v>
      </c>
      <c r="AH311" s="23"/>
      <c r="AI311" s="24"/>
      <c r="AJ311" s="2"/>
    </row>
    <row r="312" spans="6:36" ht="15">
      <c r="F312" s="13"/>
      <c r="T312" s="4"/>
      <c r="U312" s="4"/>
      <c r="V312" s="4"/>
      <c r="W312" s="4"/>
      <c r="X312" s="4"/>
      <c r="Y312" s="4"/>
      <c r="Z312" s="4"/>
      <c r="AA312" s="4"/>
      <c r="AB312" s="20">
        <f t="shared" si="47"/>
        <v>0</v>
      </c>
      <c r="AC312" s="21"/>
      <c r="AD312" s="21" t="s">
        <v>905</v>
      </c>
      <c r="AE312" s="22">
        <f t="shared" si="49"/>
        <v>0</v>
      </c>
      <c r="AF312" s="23">
        <f>SUMIF($AC$530:$AC$641,"=G11",$AF$530:$AF$641)</f>
        <v>0</v>
      </c>
      <c r="AG312" s="22">
        <f t="shared" si="48"/>
        <v>0</v>
      </c>
      <c r="AH312" s="23"/>
      <c r="AI312" s="24"/>
      <c r="AJ312" s="2"/>
    </row>
    <row r="313" spans="6:36" ht="15">
      <c r="F313" s="13"/>
      <c r="T313" s="4"/>
      <c r="U313" s="4"/>
      <c r="V313" s="4"/>
      <c r="W313" s="4"/>
      <c r="X313" s="4"/>
      <c r="Y313" s="4"/>
      <c r="Z313" s="4"/>
      <c r="AA313" s="4"/>
      <c r="AB313" s="20">
        <f t="shared" si="47"/>
        <v>0</v>
      </c>
      <c r="AC313" s="21"/>
      <c r="AD313" s="21" t="s">
        <v>786</v>
      </c>
      <c r="AE313" s="22">
        <f t="shared" si="49"/>
        <v>0</v>
      </c>
      <c r="AF313" s="23">
        <f>SUMIF($AC$530:$AC$641,"=R",$AF$530:$AF$641)</f>
        <v>0</v>
      </c>
      <c r="AG313" s="22">
        <f t="shared" si="48"/>
        <v>0</v>
      </c>
      <c r="AH313" s="23"/>
      <c r="AI313" s="24"/>
      <c r="AJ313" s="2"/>
    </row>
    <row r="314" spans="6:36" ht="15">
      <c r="F314" s="13"/>
      <c r="T314" s="4"/>
      <c r="U314" s="4"/>
      <c r="V314" s="4"/>
      <c r="W314" s="4"/>
      <c r="X314" s="4"/>
      <c r="Y314" s="4"/>
      <c r="Z314" s="4"/>
      <c r="AA314" s="4"/>
      <c r="AB314" s="20">
        <f t="shared" si="47"/>
        <v>0</v>
      </c>
      <c r="AC314" s="21"/>
      <c r="AD314" s="21" t="s">
        <v>759</v>
      </c>
      <c r="AE314" s="22">
        <f t="shared" si="49"/>
        <v>0</v>
      </c>
      <c r="AF314" s="23">
        <f>SUMIF($AC$530:$AC$641,"=C12a",$AF$530:$AF$641)</f>
        <v>0</v>
      </c>
      <c r="AG314" s="22">
        <f t="shared" si="48"/>
        <v>0</v>
      </c>
      <c r="AH314" s="22"/>
      <c r="AI314" s="24">
        <f>AI303*0.75</f>
        <v>0</v>
      </c>
      <c r="AJ314" s="2"/>
    </row>
    <row r="315" spans="6:36" ht="15">
      <c r="F315" s="13"/>
      <c r="T315" s="4"/>
      <c r="U315" s="4"/>
      <c r="V315" s="4"/>
      <c r="W315" s="4"/>
      <c r="X315" s="4"/>
      <c r="Y315" s="4"/>
      <c r="Z315" s="4"/>
      <c r="AA315" s="4"/>
      <c r="AB315" s="20">
        <f t="shared" si="47"/>
        <v>0</v>
      </c>
      <c r="AC315" s="21"/>
      <c r="AD315" s="21" t="s">
        <v>38</v>
      </c>
      <c r="AE315" s="22">
        <f t="shared" si="49"/>
        <v>0</v>
      </c>
      <c r="AF315" s="23">
        <f>SUMIF($AC$530:$AC$641,"=c12b",$AF$530:$AF$641)</f>
        <v>0</v>
      </c>
      <c r="AG315" s="22">
        <f t="shared" si="48"/>
        <v>0</v>
      </c>
      <c r="AH315" s="22"/>
      <c r="AI315" s="24">
        <f>AI304*0.75</f>
        <v>0</v>
      </c>
      <c r="AJ315" s="2"/>
    </row>
    <row r="316" spans="6:36" ht="15">
      <c r="F316" s="13"/>
      <c r="T316" s="4"/>
      <c r="U316" s="4"/>
      <c r="V316" s="4"/>
      <c r="W316" s="4"/>
      <c r="X316" s="4"/>
      <c r="Y316" s="4"/>
      <c r="Z316" s="4"/>
      <c r="AA316" s="4"/>
      <c r="AB316" s="20">
        <f t="shared" si="47"/>
        <v>0</v>
      </c>
      <c r="AC316" s="21"/>
      <c r="AD316" s="21" t="s">
        <v>916</v>
      </c>
      <c r="AE316" s="22">
        <f t="shared" si="49"/>
        <v>0</v>
      </c>
      <c r="AF316" s="23">
        <f>SUMIF($AC$530:$AC$641,"=G12",$AF$530:$AF$641)</f>
        <v>0</v>
      </c>
      <c r="AG316" s="22">
        <f t="shared" si="48"/>
        <v>0</v>
      </c>
      <c r="AH316" s="23"/>
      <c r="AI316" s="24"/>
      <c r="AJ316" s="2"/>
    </row>
    <row r="317" spans="6:36" ht="15">
      <c r="F317" s="13"/>
      <c r="T317" s="4"/>
      <c r="U317" s="4"/>
      <c r="V317" s="4"/>
      <c r="W317" s="4"/>
      <c r="X317" s="4"/>
      <c r="Y317" s="4"/>
      <c r="Z317" s="4"/>
      <c r="AA317" s="4"/>
      <c r="AB317" s="20">
        <f t="shared" si="47"/>
        <v>0</v>
      </c>
      <c r="AC317" s="21"/>
      <c r="AD317" s="21" t="s">
        <v>798</v>
      </c>
      <c r="AE317" s="22">
        <f t="shared" si="49"/>
        <v>0</v>
      </c>
      <c r="AF317" s="23">
        <f>SUMIF($AC$530:$AC$641,"=c21",$AF$530:$AF$641)</f>
        <v>0</v>
      </c>
      <c r="AG317" s="22">
        <f t="shared" si="48"/>
        <v>0</v>
      </c>
      <c r="AH317" s="23"/>
      <c r="AI317" s="24"/>
      <c r="AJ317" s="2"/>
    </row>
    <row r="318" spans="6:36" ht="15">
      <c r="F318" s="13"/>
      <c r="T318" s="4"/>
      <c r="U318" s="4"/>
      <c r="V318" s="4"/>
      <c r="W318" s="4"/>
      <c r="X318" s="4"/>
      <c r="Y318" s="4"/>
      <c r="Z318" s="4"/>
      <c r="AA318" s="4"/>
      <c r="AB318" s="20"/>
      <c r="AC318" s="21"/>
      <c r="AD318" s="21"/>
      <c r="AE318" s="22"/>
      <c r="AF318" s="23"/>
      <c r="AG318" s="22"/>
      <c r="AH318" s="23"/>
      <c r="AI318" s="24"/>
      <c r="AJ318" s="2"/>
    </row>
    <row r="319" spans="6:36" ht="15.75" thickBot="1">
      <c r="F319" s="13"/>
      <c r="T319" s="4"/>
      <c r="U319" s="4"/>
      <c r="V319" s="4"/>
      <c r="W319" s="4"/>
      <c r="X319" s="4"/>
      <c r="Y319" s="4"/>
      <c r="Z319" s="4"/>
      <c r="AA319" s="4"/>
      <c r="AB319" s="25">
        <f>SUM(AB310:AB317)</f>
        <v>16</v>
      </c>
      <c r="AC319" s="26"/>
      <c r="AD319" s="26" t="s">
        <v>933</v>
      </c>
      <c r="AE319" s="27">
        <f>SUM(AE310:AE317)</f>
        <v>8665.5</v>
      </c>
      <c r="AF319" s="28">
        <f>SUM(AF310:AF317)</f>
        <v>0</v>
      </c>
      <c r="AG319" s="27"/>
      <c r="AH319" s="27"/>
      <c r="AI319" s="29"/>
      <c r="AJ319" s="2"/>
    </row>
    <row r="320" spans="6:36" ht="15">
      <c r="F320" s="13"/>
      <c r="T320" s="4"/>
      <c r="U320" s="4"/>
      <c r="V320" s="4"/>
      <c r="W320" s="4"/>
      <c r="X320" s="4"/>
      <c r="Y320" s="4"/>
      <c r="Z320" s="4"/>
      <c r="AA320" s="4"/>
      <c r="AB320" s="37">
        <v>2020</v>
      </c>
      <c r="AC320" s="15"/>
      <c r="AD320" s="15"/>
      <c r="AE320" s="17"/>
      <c r="AF320" s="18"/>
      <c r="AG320" s="17"/>
      <c r="AH320" s="17"/>
      <c r="AI320" s="19"/>
      <c r="AJ320" s="2"/>
    </row>
    <row r="321" spans="6:36" ht="15">
      <c r="F321" s="13"/>
      <c r="T321" s="4"/>
      <c r="U321" s="4"/>
      <c r="V321" s="4"/>
      <c r="W321" s="4"/>
      <c r="X321" s="4"/>
      <c r="Y321" s="4"/>
      <c r="Z321" s="4"/>
      <c r="AA321" s="4"/>
      <c r="AB321" s="20">
        <f aca="true" t="shared" si="50" ref="AB321:AB328">AB299</f>
        <v>16</v>
      </c>
      <c r="AC321" s="21"/>
      <c r="AD321" s="21" t="s">
        <v>24</v>
      </c>
      <c r="AE321" s="22">
        <f>AG321+AI321</f>
        <v>2888.5</v>
      </c>
      <c r="AF321" s="23">
        <f>SUMIF($AC$530:$AC$641,"=c11",$AF$530:$AF$641)</f>
        <v>0</v>
      </c>
      <c r="AG321" s="22">
        <f>AG299*0.25</f>
        <v>2888.5</v>
      </c>
      <c r="AH321" s="23"/>
      <c r="AI321" s="24"/>
      <c r="AJ321" s="2"/>
    </row>
    <row r="322" spans="6:36" ht="15">
      <c r="F322" s="13"/>
      <c r="T322" s="4"/>
      <c r="U322" s="4"/>
      <c r="V322" s="4"/>
      <c r="W322" s="4"/>
      <c r="X322" s="4"/>
      <c r="Y322" s="4"/>
      <c r="Z322" s="4"/>
      <c r="AA322" s="4"/>
      <c r="AB322" s="20">
        <f t="shared" si="50"/>
        <v>0</v>
      </c>
      <c r="AC322" s="21"/>
      <c r="AD322" s="21" t="s">
        <v>33</v>
      </c>
      <c r="AE322" s="22">
        <f aca="true" t="shared" si="51" ref="AE322:AE328">AG322+AI322</f>
        <v>0</v>
      </c>
      <c r="AF322" s="23">
        <f>SUMIF($AC$530:$AC$641,"=c11o",$AF$530:$AF$641)</f>
        <v>0</v>
      </c>
      <c r="AG322" s="22">
        <f>AG300*0.25</f>
        <v>0</v>
      </c>
      <c r="AH322" s="23"/>
      <c r="AI322" s="24"/>
      <c r="AJ322" s="2"/>
    </row>
    <row r="323" spans="6:36" ht="15">
      <c r="F323" s="13"/>
      <c r="T323" s="4"/>
      <c r="U323" s="4"/>
      <c r="V323" s="4"/>
      <c r="W323" s="4"/>
      <c r="X323" s="4"/>
      <c r="Y323" s="4"/>
      <c r="Z323" s="4"/>
      <c r="AA323" s="4"/>
      <c r="AB323" s="20">
        <f t="shared" si="50"/>
        <v>0</v>
      </c>
      <c r="AC323" s="21"/>
      <c r="AD323" s="21" t="s">
        <v>905</v>
      </c>
      <c r="AE323" s="22">
        <f t="shared" si="51"/>
        <v>0</v>
      </c>
      <c r="AF323" s="23">
        <f>SUMIF($AC$530:$AC$641,"=G11",$AF$530:$AF$641)</f>
        <v>0</v>
      </c>
      <c r="AG323" s="22">
        <f>AG301*0.25</f>
        <v>0</v>
      </c>
      <c r="AH323" s="23"/>
      <c r="AI323" s="24"/>
      <c r="AJ323" s="2"/>
    </row>
    <row r="324" spans="6:36" ht="15">
      <c r="F324" s="13"/>
      <c r="T324" s="4"/>
      <c r="U324" s="4"/>
      <c r="V324" s="4"/>
      <c r="W324" s="4"/>
      <c r="X324" s="4"/>
      <c r="Y324" s="4"/>
      <c r="Z324" s="4"/>
      <c r="AA324" s="4"/>
      <c r="AB324" s="20">
        <f t="shared" si="50"/>
        <v>0</v>
      </c>
      <c r="AC324" s="21"/>
      <c r="AD324" s="21" t="s">
        <v>786</v>
      </c>
      <c r="AE324" s="22">
        <f t="shared" si="51"/>
        <v>0</v>
      </c>
      <c r="AF324" s="23">
        <f>SUMIF($AC$530:$AC$641,"=R",$AF$530:$AF$641)</f>
        <v>0</v>
      </c>
      <c r="AG324" s="22">
        <f>AG302*0.25</f>
        <v>0</v>
      </c>
      <c r="AH324" s="23"/>
      <c r="AI324" s="24"/>
      <c r="AJ324" s="2"/>
    </row>
    <row r="325" spans="6:36" ht="15">
      <c r="F325" s="13"/>
      <c r="T325" s="4"/>
      <c r="U325" s="4"/>
      <c r="V325" s="4"/>
      <c r="W325" s="4"/>
      <c r="X325" s="4"/>
      <c r="Y325" s="4"/>
      <c r="Z325" s="4"/>
      <c r="AA325" s="4"/>
      <c r="AB325" s="20">
        <f t="shared" si="50"/>
        <v>0</v>
      </c>
      <c r="AC325" s="21"/>
      <c r="AD325" s="21" t="s">
        <v>759</v>
      </c>
      <c r="AE325" s="22">
        <f t="shared" si="51"/>
        <v>0</v>
      </c>
      <c r="AF325" s="23">
        <f>SUMIF($AC$530:$AC$641,"=C12a",$AF$530:$AF$641)</f>
        <v>0</v>
      </c>
      <c r="AG325" s="22">
        <f>AG303*0.25</f>
        <v>0</v>
      </c>
      <c r="AH325" s="23">
        <f>SUMIF($AC$530:$AC$641,"=C12a",$AH$530:$AH$641)</f>
        <v>0</v>
      </c>
      <c r="AI325" s="24">
        <f>SUMIF($AC$3:$AC$452,"=C12b",$AI$3:$AI$452)</f>
        <v>0</v>
      </c>
      <c r="AJ325" s="2"/>
    </row>
    <row r="326" spans="6:36" ht="15">
      <c r="F326" s="13"/>
      <c r="T326" s="4"/>
      <c r="U326" s="4"/>
      <c r="V326" s="4"/>
      <c r="W326" s="4"/>
      <c r="X326" s="4"/>
      <c r="Y326" s="4"/>
      <c r="Z326" s="4"/>
      <c r="AA326" s="4"/>
      <c r="AB326" s="20">
        <f t="shared" si="50"/>
        <v>0</v>
      </c>
      <c r="AC326" s="21"/>
      <c r="AD326" s="21" t="s">
        <v>38</v>
      </c>
      <c r="AE326" s="22">
        <f t="shared" si="51"/>
        <v>0</v>
      </c>
      <c r="AF326" s="23">
        <f>SUMIF($AC$530:$AC$641,"=c12b",$AF$530:$AF$641)</f>
        <v>0</v>
      </c>
      <c r="AG326" s="22">
        <f>AG304*0.25</f>
        <v>0</v>
      </c>
      <c r="AH326" s="23">
        <f>SUMIF($AC$530:$AC$641,"=c12b",$AH$530:$AH$641)</f>
        <v>0</v>
      </c>
      <c r="AI326" s="24">
        <f>SUMIF($AC$3:$AC$452,"=C12b",$AI$3:$AI$452)</f>
        <v>0</v>
      </c>
      <c r="AJ326" s="2"/>
    </row>
    <row r="327" spans="6:36" ht="15">
      <c r="F327" s="13"/>
      <c r="T327" s="4"/>
      <c r="U327" s="4"/>
      <c r="V327" s="4"/>
      <c r="W327" s="4"/>
      <c r="X327" s="4"/>
      <c r="Y327" s="4"/>
      <c r="Z327" s="4"/>
      <c r="AA327" s="4"/>
      <c r="AB327" s="20">
        <f t="shared" si="50"/>
        <v>0</v>
      </c>
      <c r="AC327" s="21"/>
      <c r="AD327" s="21" t="s">
        <v>916</v>
      </c>
      <c r="AE327" s="22">
        <f t="shared" si="51"/>
        <v>0</v>
      </c>
      <c r="AF327" s="23">
        <f>SUMIF($AC$530:$AC$641,"=G12",$AF$530:$AF$641)</f>
        <v>0</v>
      </c>
      <c r="AG327" s="22">
        <f>AG305*0.25</f>
        <v>0</v>
      </c>
      <c r="AH327" s="23"/>
      <c r="AI327" s="24"/>
      <c r="AJ327" s="2"/>
    </row>
    <row r="328" spans="6:36" ht="15">
      <c r="F328" s="13"/>
      <c r="T328" s="4"/>
      <c r="U328" s="4"/>
      <c r="V328" s="4"/>
      <c r="W328" s="4"/>
      <c r="X328" s="4"/>
      <c r="Y328" s="4"/>
      <c r="Z328" s="4"/>
      <c r="AA328" s="4"/>
      <c r="AB328" s="20">
        <f t="shared" si="50"/>
        <v>0</v>
      </c>
      <c r="AC328" s="21"/>
      <c r="AD328" s="21" t="s">
        <v>798</v>
      </c>
      <c r="AE328" s="22">
        <f t="shared" si="51"/>
        <v>0</v>
      </c>
      <c r="AF328" s="23">
        <f>SUMIF($AC$530:$AC$641,"=c21",$AF$530:$AF$641)</f>
        <v>0</v>
      </c>
      <c r="AG328" s="22">
        <f>AG306*0.25</f>
        <v>0</v>
      </c>
      <c r="AH328" s="23"/>
      <c r="AI328" s="24"/>
      <c r="AJ328" s="2"/>
    </row>
    <row r="329" spans="6:36" ht="15">
      <c r="F329" s="13"/>
      <c r="T329" s="4"/>
      <c r="U329" s="4"/>
      <c r="V329" s="4"/>
      <c r="W329" s="4"/>
      <c r="X329" s="4"/>
      <c r="Y329" s="4"/>
      <c r="Z329" s="4"/>
      <c r="AA329" s="4"/>
      <c r="AB329" s="20"/>
      <c r="AC329" s="21"/>
      <c r="AD329" s="21"/>
      <c r="AE329" s="22"/>
      <c r="AF329" s="23"/>
      <c r="AG329" s="22"/>
      <c r="AH329" s="23"/>
      <c r="AI329" s="24"/>
      <c r="AJ329" s="2"/>
    </row>
    <row r="330" spans="6:36" ht="15.75" thickBot="1">
      <c r="F330" s="13"/>
      <c r="T330" s="4"/>
      <c r="U330" s="4"/>
      <c r="V330" s="4"/>
      <c r="W330" s="4"/>
      <c r="X330" s="4"/>
      <c r="Y330" s="4"/>
      <c r="Z330" s="4"/>
      <c r="AA330" s="4"/>
      <c r="AB330" s="25">
        <f>SUM(AB321:AB328)</f>
        <v>16</v>
      </c>
      <c r="AC330" s="26"/>
      <c r="AD330" s="26" t="s">
        <v>933</v>
      </c>
      <c r="AE330" s="27">
        <f>SUM(AE321:AE328)</f>
        <v>2888.5</v>
      </c>
      <c r="AF330" s="28">
        <f>SUM(AF321:AF328)</f>
        <v>0</v>
      </c>
      <c r="AG330" s="27"/>
      <c r="AH330" s="27"/>
      <c r="AI330" s="29"/>
      <c r="AJ330" s="2"/>
    </row>
    <row r="331" spans="6:36" ht="15">
      <c r="F331" s="13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5"/>
      <c r="AF331" s="6"/>
      <c r="AG331" s="5"/>
      <c r="AH331" s="5"/>
      <c r="AI331" s="5"/>
      <c r="AJ331" s="2"/>
    </row>
    <row r="332" spans="6:36" ht="15">
      <c r="F332" s="13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5"/>
      <c r="AF332" s="6"/>
      <c r="AG332" s="5"/>
      <c r="AH332" s="5"/>
      <c r="AI332" s="5"/>
      <c r="AJ332" s="2"/>
    </row>
    <row r="333" spans="1:36" s="1" customFormat="1" ht="15">
      <c r="A333" s="1">
        <v>7</v>
      </c>
      <c r="B333" s="1">
        <v>8321961078</v>
      </c>
      <c r="C333" s="1" t="s">
        <v>722</v>
      </c>
      <c r="D333" s="1">
        <v>70000780</v>
      </c>
      <c r="E333" s="1">
        <v>1</v>
      </c>
      <c r="F333" s="11" t="s">
        <v>25</v>
      </c>
      <c r="G333" s="1" t="s">
        <v>26</v>
      </c>
      <c r="H333" s="1" t="s">
        <v>27</v>
      </c>
      <c r="I333" s="1">
        <v>1</v>
      </c>
      <c r="K333" s="1" t="s">
        <v>28</v>
      </c>
      <c r="L333" s="1" t="s">
        <v>26</v>
      </c>
      <c r="M333" s="1" t="s">
        <v>242</v>
      </c>
      <c r="N333" s="1" t="s">
        <v>247</v>
      </c>
      <c r="O333" s="1">
        <v>1</v>
      </c>
      <c r="Q333" s="1" t="s">
        <v>28</v>
      </c>
      <c r="R333" s="1" t="s">
        <v>26</v>
      </c>
      <c r="S333" s="1" t="s">
        <v>723</v>
      </c>
      <c r="T333" s="7" t="s">
        <v>242</v>
      </c>
      <c r="U333" s="7" t="s">
        <v>247</v>
      </c>
      <c r="V333" s="7">
        <v>1</v>
      </c>
      <c r="W333" s="7"/>
      <c r="X333" s="7" t="s">
        <v>28</v>
      </c>
      <c r="Y333" s="7" t="s">
        <v>26</v>
      </c>
      <c r="Z333" s="7">
        <v>83696280</v>
      </c>
      <c r="AA333" s="7" t="s">
        <v>724</v>
      </c>
      <c r="AB333" s="7">
        <v>2</v>
      </c>
      <c r="AC333" s="7" t="s">
        <v>24</v>
      </c>
      <c r="AD333" s="9">
        <v>970</v>
      </c>
      <c r="AE333" s="8">
        <f>AG333+AI333</f>
        <v>776</v>
      </c>
      <c r="AF333" s="9">
        <v>970</v>
      </c>
      <c r="AG333" s="8">
        <f>INT(AF333*0.8)</f>
        <v>776</v>
      </c>
      <c r="AH333" s="9">
        <v>0</v>
      </c>
      <c r="AI333" s="8">
        <f>INT(AH333*0.8)</f>
        <v>0</v>
      </c>
      <c r="AJ333" s="3">
        <v>0</v>
      </c>
    </row>
    <row r="334" spans="1:36" s="1" customFormat="1" ht="15">
      <c r="A334" s="1">
        <v>7</v>
      </c>
      <c r="B334" s="1">
        <v>8321961078</v>
      </c>
      <c r="C334" s="1" t="s">
        <v>725</v>
      </c>
      <c r="D334" s="1">
        <v>70000780</v>
      </c>
      <c r="E334" s="1">
        <v>2</v>
      </c>
      <c r="F334" s="11" t="s">
        <v>25</v>
      </c>
      <c r="G334" s="1" t="s">
        <v>26</v>
      </c>
      <c r="H334" s="1" t="s">
        <v>27</v>
      </c>
      <c r="I334" s="1">
        <v>1</v>
      </c>
      <c r="K334" s="1" t="s">
        <v>28</v>
      </c>
      <c r="L334" s="1" t="s">
        <v>26</v>
      </c>
      <c r="M334" s="1" t="s">
        <v>242</v>
      </c>
      <c r="N334" s="1" t="s">
        <v>247</v>
      </c>
      <c r="O334" s="1">
        <v>1</v>
      </c>
      <c r="Q334" s="1" t="s">
        <v>28</v>
      </c>
      <c r="R334" s="1" t="s">
        <v>26</v>
      </c>
      <c r="S334" s="1" t="s">
        <v>726</v>
      </c>
      <c r="T334" s="7" t="s">
        <v>242</v>
      </c>
      <c r="U334" s="7" t="s">
        <v>247</v>
      </c>
      <c r="V334" s="7">
        <v>1</v>
      </c>
      <c r="W334" s="7"/>
      <c r="X334" s="7" t="s">
        <v>28</v>
      </c>
      <c r="Y334" s="7" t="s">
        <v>26</v>
      </c>
      <c r="Z334" s="7">
        <v>198557</v>
      </c>
      <c r="AA334" s="7" t="s">
        <v>727</v>
      </c>
      <c r="AB334" s="7">
        <v>9</v>
      </c>
      <c r="AC334" s="7" t="s">
        <v>24</v>
      </c>
      <c r="AD334" s="9">
        <v>5017</v>
      </c>
      <c r="AE334" s="8">
        <f>AG334+AI334</f>
        <v>4013</v>
      </c>
      <c r="AF334" s="9">
        <v>5017</v>
      </c>
      <c r="AG334" s="8">
        <f>INT(AF334*0.8)</f>
        <v>4013</v>
      </c>
      <c r="AH334" s="9">
        <v>0</v>
      </c>
      <c r="AI334" s="8">
        <f>INT(AH334*0.8)</f>
        <v>0</v>
      </c>
      <c r="AJ334" s="3">
        <v>0</v>
      </c>
    </row>
    <row r="335" spans="1:36" s="1" customFormat="1" ht="15.75" thickBot="1">
      <c r="A335" s="1">
        <v>7</v>
      </c>
      <c r="B335" s="1">
        <v>8321961078</v>
      </c>
      <c r="C335" s="1" t="s">
        <v>728</v>
      </c>
      <c r="D335" s="1">
        <v>70000780</v>
      </c>
      <c r="E335" s="1">
        <v>3</v>
      </c>
      <c r="F335" s="11" t="s">
        <v>25</v>
      </c>
      <c r="G335" s="1" t="s">
        <v>26</v>
      </c>
      <c r="H335" s="1" t="s">
        <v>27</v>
      </c>
      <c r="I335" s="1">
        <v>1</v>
      </c>
      <c r="K335" s="1" t="s">
        <v>28</v>
      </c>
      <c r="L335" s="1" t="s">
        <v>26</v>
      </c>
      <c r="M335" s="1" t="s">
        <v>242</v>
      </c>
      <c r="N335" s="1" t="s">
        <v>247</v>
      </c>
      <c r="O335" s="1">
        <v>1</v>
      </c>
      <c r="Q335" s="1" t="s">
        <v>28</v>
      </c>
      <c r="R335" s="1" t="s">
        <v>26</v>
      </c>
      <c r="S335" s="1" t="s">
        <v>729</v>
      </c>
      <c r="T335" s="7" t="s">
        <v>242</v>
      </c>
      <c r="U335" s="7" t="s">
        <v>247</v>
      </c>
      <c r="V335" s="7">
        <v>1</v>
      </c>
      <c r="W335" s="7"/>
      <c r="X335" s="7" t="s">
        <v>28</v>
      </c>
      <c r="Y335" s="7" t="s">
        <v>26</v>
      </c>
      <c r="Z335" s="7">
        <v>83696216</v>
      </c>
      <c r="AA335" s="7" t="s">
        <v>730</v>
      </c>
      <c r="AB335" s="7">
        <v>5</v>
      </c>
      <c r="AC335" s="7" t="s">
        <v>24</v>
      </c>
      <c r="AD335" s="9">
        <v>890</v>
      </c>
      <c r="AE335" s="8">
        <f>AG335+AI335</f>
        <v>712</v>
      </c>
      <c r="AF335" s="9">
        <v>890</v>
      </c>
      <c r="AG335" s="8">
        <f>INT(AF335*0.8)</f>
        <v>712</v>
      </c>
      <c r="AH335" s="9">
        <v>0</v>
      </c>
      <c r="AI335" s="8">
        <f>INT(AH335*0.8)</f>
        <v>0</v>
      </c>
      <c r="AJ335" s="3">
        <v>0</v>
      </c>
    </row>
    <row r="336" spans="6:36" ht="15">
      <c r="F336" s="13"/>
      <c r="T336" s="4"/>
      <c r="U336" s="4"/>
      <c r="V336" s="4"/>
      <c r="W336" s="4"/>
      <c r="X336" s="4"/>
      <c r="Y336" s="4"/>
      <c r="Z336" s="4"/>
      <c r="AA336" s="4"/>
      <c r="AB336" s="14" t="s">
        <v>943</v>
      </c>
      <c r="AC336" s="15"/>
      <c r="AD336" s="16" t="s">
        <v>944</v>
      </c>
      <c r="AE336" s="17" t="s">
        <v>945</v>
      </c>
      <c r="AF336" s="18"/>
      <c r="AG336" s="17" t="s">
        <v>946</v>
      </c>
      <c r="AH336" s="18"/>
      <c r="AI336" s="19" t="s">
        <v>947</v>
      </c>
      <c r="AJ336" s="2"/>
    </row>
    <row r="337" spans="6:36" ht="15">
      <c r="F337" s="13"/>
      <c r="T337" s="4"/>
      <c r="U337" s="4"/>
      <c r="V337" s="4"/>
      <c r="W337" s="4"/>
      <c r="X337" s="4"/>
      <c r="Y337" s="4"/>
      <c r="Z337" s="4"/>
      <c r="AA337" s="4"/>
      <c r="AB337" s="20">
        <f>SUMIF(AC333:AC335,"=c11",AB333:AB335)</f>
        <v>16</v>
      </c>
      <c r="AC337" s="21"/>
      <c r="AD337" s="21" t="s">
        <v>24</v>
      </c>
      <c r="AE337" s="22">
        <f>AG337+AI337</f>
        <v>5501</v>
      </c>
      <c r="AF337" s="23">
        <f>SUMIF($AC$530:$AC$641,"=c11",$AF$530:$AF$641)</f>
        <v>0</v>
      </c>
      <c r="AG337" s="22">
        <f>SUMIF(AC333:AC335,"=c11",AG333:AG335)</f>
        <v>5501</v>
      </c>
      <c r="AH337" s="23"/>
      <c r="AI337" s="24"/>
      <c r="AJ337" s="2"/>
    </row>
    <row r="338" spans="6:36" ht="15">
      <c r="F338" s="13"/>
      <c r="T338" s="4"/>
      <c r="U338" s="4"/>
      <c r="V338" s="4"/>
      <c r="W338" s="4"/>
      <c r="X338" s="4"/>
      <c r="Y338" s="4"/>
      <c r="Z338" s="4"/>
      <c r="AA338" s="4"/>
      <c r="AB338" s="20">
        <f>SUMIF($AC$3:$AC$452,"=c11o",$AB$3:$AB$452)</f>
        <v>0</v>
      </c>
      <c r="AC338" s="21"/>
      <c r="AD338" s="21" t="s">
        <v>33</v>
      </c>
      <c r="AE338" s="22">
        <f aca="true" t="shared" si="52" ref="AE338:AE344">AG338+AI338</f>
        <v>0</v>
      </c>
      <c r="AF338" s="23">
        <f>SUMIF($AC$530:$AC$641,"=c11o",$AF$530:$AF$641)</f>
        <v>0</v>
      </c>
      <c r="AG338" s="22">
        <f>SUMIF($AC$3:$AC$452,"=c11o",$AG$3:$AG$452)</f>
        <v>0</v>
      </c>
      <c r="AH338" s="23"/>
      <c r="AI338" s="24"/>
      <c r="AJ338" s="2"/>
    </row>
    <row r="339" spans="6:36" ht="15">
      <c r="F339" s="13"/>
      <c r="T339" s="4"/>
      <c r="U339" s="4"/>
      <c r="V339" s="4"/>
      <c r="W339" s="4"/>
      <c r="X339" s="4"/>
      <c r="Y339" s="4"/>
      <c r="Z339" s="4"/>
      <c r="AA339" s="4"/>
      <c r="AB339" s="20">
        <f>SUMIF($AC$3:$AC$452,"=g11",$AB$3:$AB$452)</f>
        <v>0</v>
      </c>
      <c r="AC339" s="21"/>
      <c r="AD339" s="21" t="s">
        <v>905</v>
      </c>
      <c r="AE339" s="22">
        <f t="shared" si="52"/>
        <v>0</v>
      </c>
      <c r="AF339" s="23">
        <f>SUMIF($AC$530:$AC$641,"=G11",$AF$530:$AF$641)</f>
        <v>0</v>
      </c>
      <c r="AG339" s="22">
        <f>SUMIF($AC$3:$AC$452,"=g11",$AG$3:$AG$452)</f>
        <v>0</v>
      </c>
      <c r="AH339" s="23"/>
      <c r="AI339" s="24"/>
      <c r="AJ339" s="2"/>
    </row>
    <row r="340" spans="6:36" ht="15">
      <c r="F340" s="13"/>
      <c r="T340" s="4"/>
      <c r="U340" s="4"/>
      <c r="V340" s="4"/>
      <c r="W340" s="4"/>
      <c r="X340" s="4"/>
      <c r="Y340" s="4"/>
      <c r="Z340" s="4"/>
      <c r="AA340" s="4"/>
      <c r="AB340" s="20">
        <f>SUMIF($AC$3:$AC$452,"=r",$AB$3:$AB$452)</f>
        <v>0</v>
      </c>
      <c r="AC340" s="21"/>
      <c r="AD340" s="21" t="s">
        <v>786</v>
      </c>
      <c r="AE340" s="22">
        <f t="shared" si="52"/>
        <v>0</v>
      </c>
      <c r="AF340" s="23">
        <f>SUMIF($AC$530:$AC$641,"=R",$AF$530:$AF$641)</f>
        <v>0</v>
      </c>
      <c r="AG340" s="22">
        <f>SUMIF($AC$3:$AC$452,"=r",$AG$3:$AG$452)</f>
        <v>0</v>
      </c>
      <c r="AH340" s="23"/>
      <c r="AI340" s="24"/>
      <c r="AJ340" s="2"/>
    </row>
    <row r="341" spans="6:36" ht="15">
      <c r="F341" s="13"/>
      <c r="T341" s="4"/>
      <c r="U341" s="4"/>
      <c r="V341" s="4"/>
      <c r="W341" s="4"/>
      <c r="X341" s="4"/>
      <c r="Y341" s="4"/>
      <c r="Z341" s="4"/>
      <c r="AA341" s="4"/>
      <c r="AB341" s="20">
        <f>SUMIF(AC333:AC335,"=c12a",AB333:AB335)</f>
        <v>0</v>
      </c>
      <c r="AC341" s="21"/>
      <c r="AD341" s="21" t="s">
        <v>759</v>
      </c>
      <c r="AE341" s="22">
        <f t="shared" si="52"/>
        <v>0</v>
      </c>
      <c r="AF341" s="23">
        <f>SUMIF($AC$530:$AC$641,"=C12a",$AF$530:$AF$641)</f>
        <v>0</v>
      </c>
      <c r="AG341" s="22">
        <f>SUMIF(AC333:AC335,"=C12a",AG333:AG335)</f>
        <v>0</v>
      </c>
      <c r="AH341" s="23">
        <f>SUMIF($AC$530:$AC$641,"=C12a",$AH$530:$AH$641)</f>
        <v>0</v>
      </c>
      <c r="AI341" s="24">
        <f>SUMIF(AC333:AC335,"=C12a",AI333:AI335)</f>
        <v>0</v>
      </c>
      <c r="AJ341" s="2"/>
    </row>
    <row r="342" spans="6:36" ht="15">
      <c r="F342" s="13"/>
      <c r="T342" s="4"/>
      <c r="U342" s="4"/>
      <c r="V342" s="4"/>
      <c r="W342" s="4"/>
      <c r="X342" s="4"/>
      <c r="Y342" s="4"/>
      <c r="Z342" s="4"/>
      <c r="AA342" s="4"/>
      <c r="AB342" s="20">
        <f>SUMIF($AC$3:$AC$452,"=c12b",$AB$3:$AB$452)</f>
        <v>0</v>
      </c>
      <c r="AC342" s="21"/>
      <c r="AD342" s="21" t="s">
        <v>38</v>
      </c>
      <c r="AE342" s="22">
        <f t="shared" si="52"/>
        <v>0</v>
      </c>
      <c r="AF342" s="23">
        <f>SUMIF($AC$530:$AC$641,"=c12b",$AF$530:$AF$641)</f>
        <v>0</v>
      </c>
      <c r="AG342" s="22">
        <f>SUMIF($AC$3:$AC$452,"=C12b",$AG$3:$AG$452)</f>
        <v>0</v>
      </c>
      <c r="AH342" s="23">
        <f>SUMIF($AC$530:$AC$641,"=c12b",$AH$530:$AH$641)</f>
        <v>0</v>
      </c>
      <c r="AI342" s="24">
        <f>SUMIF($AC$3:$AC$452,"=C12b",$AI$3:$AI$452)</f>
        <v>0</v>
      </c>
      <c r="AJ342" s="2"/>
    </row>
    <row r="343" spans="6:36" ht="15">
      <c r="F343" s="13"/>
      <c r="T343" s="4"/>
      <c r="U343" s="4"/>
      <c r="V343" s="4"/>
      <c r="W343" s="4"/>
      <c r="X343" s="4"/>
      <c r="Y343" s="4"/>
      <c r="Z343" s="4"/>
      <c r="AA343" s="4"/>
      <c r="AB343" s="20">
        <f>SUMIF($AC$3:$AC$452,"=g12",$AB$3:$AB$452)</f>
        <v>0</v>
      </c>
      <c r="AC343" s="21"/>
      <c r="AD343" s="21" t="s">
        <v>916</v>
      </c>
      <c r="AE343" s="22">
        <f t="shared" si="52"/>
        <v>0</v>
      </c>
      <c r="AF343" s="23">
        <f>SUMIF($AC$530:$AC$641,"=G12",$AF$530:$AF$641)</f>
        <v>0</v>
      </c>
      <c r="AG343" s="22">
        <f>SUMIF($AC$3:$AC$452,"=g12",$AG$3:$AG$452)</f>
        <v>0</v>
      </c>
      <c r="AH343" s="23"/>
      <c r="AI343" s="24"/>
      <c r="AJ343" s="2"/>
    </row>
    <row r="344" spans="6:36" ht="15">
      <c r="F344" s="13"/>
      <c r="T344" s="4"/>
      <c r="U344" s="4"/>
      <c r="V344" s="4"/>
      <c r="W344" s="4"/>
      <c r="X344" s="4"/>
      <c r="Y344" s="4"/>
      <c r="Z344" s="4"/>
      <c r="AA344" s="4"/>
      <c r="AB344" s="20">
        <f>SUMIF($AC$3:$AC$452,"=c21",$AB$3:$AB$452)</f>
        <v>0</v>
      </c>
      <c r="AC344" s="21"/>
      <c r="AD344" s="21" t="s">
        <v>798</v>
      </c>
      <c r="AE344" s="22">
        <f t="shared" si="52"/>
        <v>0</v>
      </c>
      <c r="AF344" s="23">
        <f>SUMIF($AC$530:$AC$641,"=c21",$AF$530:$AF$641)</f>
        <v>0</v>
      </c>
      <c r="AG344" s="22">
        <f>SUMIF($AC$3:$AC$452,"=c21",$AG$3:$AG$452)</f>
        <v>0</v>
      </c>
      <c r="AH344" s="23"/>
      <c r="AI344" s="24"/>
      <c r="AJ344" s="2"/>
    </row>
    <row r="345" spans="6:36" ht="15">
      <c r="F345" s="13"/>
      <c r="T345" s="4"/>
      <c r="U345" s="4"/>
      <c r="V345" s="4"/>
      <c r="W345" s="4"/>
      <c r="X345" s="4"/>
      <c r="Y345" s="4"/>
      <c r="Z345" s="4"/>
      <c r="AA345" s="4"/>
      <c r="AB345" s="20"/>
      <c r="AC345" s="21"/>
      <c r="AD345" s="21"/>
      <c r="AE345" s="22"/>
      <c r="AF345" s="23"/>
      <c r="AG345" s="22"/>
      <c r="AH345" s="23"/>
      <c r="AI345" s="24"/>
      <c r="AJ345" s="2"/>
    </row>
    <row r="346" spans="6:36" ht="15.75" thickBot="1">
      <c r="F346" s="13"/>
      <c r="T346" s="4"/>
      <c r="U346" s="4"/>
      <c r="V346" s="4"/>
      <c r="W346" s="4"/>
      <c r="X346" s="4"/>
      <c r="Y346" s="4"/>
      <c r="Z346" s="4"/>
      <c r="AA346" s="4"/>
      <c r="AB346" s="25">
        <f>SUM(AB337:AB344)</f>
        <v>16</v>
      </c>
      <c r="AC346" s="26"/>
      <c r="AD346" s="26" t="s">
        <v>933</v>
      </c>
      <c r="AE346" s="27">
        <f>SUM(AE337:AE344)</f>
        <v>5501</v>
      </c>
      <c r="AF346" s="28">
        <f>SUM(AF337:AF344)</f>
        <v>0</v>
      </c>
      <c r="AG346" s="27"/>
      <c r="AH346" s="27"/>
      <c r="AI346" s="29"/>
      <c r="AJ346" s="2"/>
    </row>
    <row r="347" spans="6:36" ht="15">
      <c r="F347" s="13"/>
      <c r="T347" s="4"/>
      <c r="U347" s="4"/>
      <c r="V347" s="4"/>
      <c r="W347" s="4"/>
      <c r="X347" s="4"/>
      <c r="Y347" s="4"/>
      <c r="Z347" s="4"/>
      <c r="AA347" s="4"/>
      <c r="AB347" s="37">
        <v>2019</v>
      </c>
      <c r="AC347" s="15"/>
      <c r="AD347" s="15"/>
      <c r="AE347" s="17"/>
      <c r="AF347" s="18"/>
      <c r="AG347" s="17"/>
      <c r="AH347" s="17"/>
      <c r="AI347" s="19"/>
      <c r="AJ347" s="2"/>
    </row>
    <row r="348" spans="6:36" ht="15">
      <c r="F348" s="13"/>
      <c r="T348" s="4"/>
      <c r="U348" s="4"/>
      <c r="V348" s="4"/>
      <c r="W348" s="4"/>
      <c r="X348" s="4"/>
      <c r="Y348" s="4"/>
      <c r="Z348" s="4"/>
      <c r="AA348" s="4"/>
      <c r="AB348" s="20">
        <f aca="true" t="shared" si="53" ref="AB348:AB355">AB337</f>
        <v>16</v>
      </c>
      <c r="AC348" s="21"/>
      <c r="AD348" s="21" t="s">
        <v>24</v>
      </c>
      <c r="AE348" s="22">
        <f>AG348+AI348</f>
        <v>4125.75</v>
      </c>
      <c r="AF348" s="23">
        <f>SUMIF($AC$530:$AC$641,"=c11",$AF$530:$AF$641)</f>
        <v>0</v>
      </c>
      <c r="AG348" s="22">
        <f aca="true" t="shared" si="54" ref="AG348:AG355">AG337*0.75</f>
        <v>4125.75</v>
      </c>
      <c r="AH348" s="23"/>
      <c r="AI348" s="24"/>
      <c r="AJ348" s="2"/>
    </row>
    <row r="349" spans="6:36" ht="15">
      <c r="F349" s="13"/>
      <c r="T349" s="4"/>
      <c r="U349" s="4"/>
      <c r="V349" s="4"/>
      <c r="W349" s="4"/>
      <c r="X349" s="4"/>
      <c r="Y349" s="4"/>
      <c r="Z349" s="4"/>
      <c r="AA349" s="4"/>
      <c r="AB349" s="20">
        <f t="shared" si="53"/>
        <v>0</v>
      </c>
      <c r="AC349" s="21"/>
      <c r="AD349" s="21" t="s">
        <v>33</v>
      </c>
      <c r="AE349" s="22">
        <f aca="true" t="shared" si="55" ref="AE349:AE355">AG349+AI349</f>
        <v>0</v>
      </c>
      <c r="AF349" s="23">
        <f>SUMIF($AC$530:$AC$641,"=c11o",$AF$530:$AF$641)</f>
        <v>0</v>
      </c>
      <c r="AG349" s="22">
        <f t="shared" si="54"/>
        <v>0</v>
      </c>
      <c r="AH349" s="23"/>
      <c r="AI349" s="24"/>
      <c r="AJ349" s="2"/>
    </row>
    <row r="350" spans="6:36" ht="15">
      <c r="F350" s="13"/>
      <c r="T350" s="4"/>
      <c r="U350" s="4"/>
      <c r="V350" s="4"/>
      <c r="W350" s="4"/>
      <c r="X350" s="4"/>
      <c r="Y350" s="4"/>
      <c r="Z350" s="4"/>
      <c r="AA350" s="4"/>
      <c r="AB350" s="20">
        <f t="shared" si="53"/>
        <v>0</v>
      </c>
      <c r="AC350" s="21"/>
      <c r="AD350" s="21" t="s">
        <v>905</v>
      </c>
      <c r="AE350" s="22">
        <f t="shared" si="55"/>
        <v>0</v>
      </c>
      <c r="AF350" s="23">
        <f>SUMIF($AC$530:$AC$641,"=G11",$AF$530:$AF$641)</f>
        <v>0</v>
      </c>
      <c r="AG350" s="22">
        <f t="shared" si="54"/>
        <v>0</v>
      </c>
      <c r="AH350" s="23"/>
      <c r="AI350" s="24"/>
      <c r="AJ350" s="2"/>
    </row>
    <row r="351" spans="6:36" ht="15">
      <c r="F351" s="13"/>
      <c r="T351" s="4"/>
      <c r="U351" s="4"/>
      <c r="V351" s="4"/>
      <c r="W351" s="4"/>
      <c r="X351" s="4"/>
      <c r="Y351" s="4"/>
      <c r="Z351" s="4"/>
      <c r="AA351" s="4"/>
      <c r="AB351" s="20">
        <f t="shared" si="53"/>
        <v>0</v>
      </c>
      <c r="AC351" s="21"/>
      <c r="AD351" s="21" t="s">
        <v>786</v>
      </c>
      <c r="AE351" s="22">
        <f t="shared" si="55"/>
        <v>0</v>
      </c>
      <c r="AF351" s="23">
        <f>SUMIF($AC$530:$AC$641,"=R",$AF$530:$AF$641)</f>
        <v>0</v>
      </c>
      <c r="AG351" s="22">
        <f t="shared" si="54"/>
        <v>0</v>
      </c>
      <c r="AH351" s="23"/>
      <c r="AI351" s="24"/>
      <c r="AJ351" s="2"/>
    </row>
    <row r="352" spans="6:36" ht="15">
      <c r="F352" s="13"/>
      <c r="T352" s="4"/>
      <c r="U352" s="4"/>
      <c r="V352" s="4"/>
      <c r="W352" s="4"/>
      <c r="X352" s="4"/>
      <c r="Y352" s="4"/>
      <c r="Z352" s="4"/>
      <c r="AA352" s="4"/>
      <c r="AB352" s="20">
        <f t="shared" si="53"/>
        <v>0</v>
      </c>
      <c r="AC352" s="21"/>
      <c r="AD352" s="21" t="s">
        <v>759</v>
      </c>
      <c r="AE352" s="22">
        <f t="shared" si="55"/>
        <v>0</v>
      </c>
      <c r="AF352" s="23">
        <f>SUMIF($AC$530:$AC$641,"=C12a",$AF$530:$AF$641)</f>
        <v>0</v>
      </c>
      <c r="AG352" s="22">
        <f t="shared" si="54"/>
        <v>0</v>
      </c>
      <c r="AH352" s="22"/>
      <c r="AI352" s="24">
        <f>AI341*0.75</f>
        <v>0</v>
      </c>
      <c r="AJ352" s="2"/>
    </row>
    <row r="353" spans="6:36" ht="15">
      <c r="F353" s="13"/>
      <c r="T353" s="4"/>
      <c r="U353" s="4"/>
      <c r="V353" s="4"/>
      <c r="W353" s="4"/>
      <c r="X353" s="4"/>
      <c r="Y353" s="4"/>
      <c r="Z353" s="4"/>
      <c r="AA353" s="4"/>
      <c r="AB353" s="20">
        <f t="shared" si="53"/>
        <v>0</v>
      </c>
      <c r="AC353" s="21"/>
      <c r="AD353" s="21" t="s">
        <v>38</v>
      </c>
      <c r="AE353" s="22">
        <f t="shared" si="55"/>
        <v>0</v>
      </c>
      <c r="AF353" s="23">
        <f>SUMIF($AC$530:$AC$641,"=c12b",$AF$530:$AF$641)</f>
        <v>0</v>
      </c>
      <c r="AG353" s="22">
        <f t="shared" si="54"/>
        <v>0</v>
      </c>
      <c r="AH353" s="22"/>
      <c r="AI353" s="24">
        <f>AI342*0.75</f>
        <v>0</v>
      </c>
      <c r="AJ353" s="2"/>
    </row>
    <row r="354" spans="6:36" ht="15">
      <c r="F354" s="13"/>
      <c r="T354" s="4"/>
      <c r="U354" s="4"/>
      <c r="V354" s="4"/>
      <c r="W354" s="4"/>
      <c r="X354" s="4"/>
      <c r="Y354" s="4"/>
      <c r="Z354" s="4"/>
      <c r="AA354" s="4"/>
      <c r="AB354" s="20">
        <f t="shared" si="53"/>
        <v>0</v>
      </c>
      <c r="AC354" s="21"/>
      <c r="AD354" s="21" t="s">
        <v>916</v>
      </c>
      <c r="AE354" s="22">
        <f t="shared" si="55"/>
        <v>0</v>
      </c>
      <c r="AF354" s="23">
        <f>SUMIF($AC$530:$AC$641,"=G12",$AF$530:$AF$641)</f>
        <v>0</v>
      </c>
      <c r="AG354" s="22">
        <f t="shared" si="54"/>
        <v>0</v>
      </c>
      <c r="AH354" s="23"/>
      <c r="AI354" s="24"/>
      <c r="AJ354" s="2"/>
    </row>
    <row r="355" spans="6:36" ht="15">
      <c r="F355" s="13"/>
      <c r="T355" s="4"/>
      <c r="U355" s="4"/>
      <c r="V355" s="4"/>
      <c r="W355" s="4"/>
      <c r="X355" s="4"/>
      <c r="Y355" s="4"/>
      <c r="Z355" s="4"/>
      <c r="AA355" s="4"/>
      <c r="AB355" s="20">
        <f t="shared" si="53"/>
        <v>0</v>
      </c>
      <c r="AC355" s="21"/>
      <c r="AD355" s="21" t="s">
        <v>798</v>
      </c>
      <c r="AE355" s="22">
        <f t="shared" si="55"/>
        <v>0</v>
      </c>
      <c r="AF355" s="23">
        <f>SUMIF($AC$530:$AC$641,"=c21",$AF$530:$AF$641)</f>
        <v>0</v>
      </c>
      <c r="AG355" s="22">
        <f t="shared" si="54"/>
        <v>0</v>
      </c>
      <c r="AH355" s="23"/>
      <c r="AI355" s="24"/>
      <c r="AJ355" s="2"/>
    </row>
    <row r="356" spans="6:36" ht="15">
      <c r="F356" s="13"/>
      <c r="T356" s="4"/>
      <c r="U356" s="4"/>
      <c r="V356" s="4"/>
      <c r="W356" s="4"/>
      <c r="X356" s="4"/>
      <c r="Y356" s="4"/>
      <c r="Z356" s="4"/>
      <c r="AA356" s="4"/>
      <c r="AB356" s="20"/>
      <c r="AC356" s="21"/>
      <c r="AD356" s="21"/>
      <c r="AE356" s="22"/>
      <c r="AF356" s="23"/>
      <c r="AG356" s="22"/>
      <c r="AH356" s="23"/>
      <c r="AI356" s="24"/>
      <c r="AJ356" s="2"/>
    </row>
    <row r="357" spans="6:36" ht="15.75" thickBot="1">
      <c r="F357" s="13"/>
      <c r="T357" s="4"/>
      <c r="U357" s="4"/>
      <c r="V357" s="4"/>
      <c r="W357" s="4"/>
      <c r="X357" s="4"/>
      <c r="Y357" s="4"/>
      <c r="Z357" s="4"/>
      <c r="AA357" s="4"/>
      <c r="AB357" s="25">
        <f>SUM(AB348:AB355)</f>
        <v>16</v>
      </c>
      <c r="AC357" s="26"/>
      <c r="AD357" s="26" t="s">
        <v>933</v>
      </c>
      <c r="AE357" s="27">
        <f>SUM(AE348:AE355)</f>
        <v>4125.75</v>
      </c>
      <c r="AF357" s="28">
        <f>SUM(AF348:AF355)</f>
        <v>0</v>
      </c>
      <c r="AG357" s="27"/>
      <c r="AH357" s="27"/>
      <c r="AI357" s="29"/>
      <c r="AJ357" s="2"/>
    </row>
    <row r="358" spans="6:36" ht="15">
      <c r="F358" s="13"/>
      <c r="T358" s="4"/>
      <c r="U358" s="4"/>
      <c r="V358" s="4"/>
      <c r="W358" s="4"/>
      <c r="X358" s="4"/>
      <c r="Y358" s="4"/>
      <c r="Z358" s="4"/>
      <c r="AA358" s="4"/>
      <c r="AB358" s="37">
        <v>2020</v>
      </c>
      <c r="AC358" s="15"/>
      <c r="AD358" s="15"/>
      <c r="AE358" s="17"/>
      <c r="AF358" s="18"/>
      <c r="AG358" s="17"/>
      <c r="AH358" s="17"/>
      <c r="AI358" s="19"/>
      <c r="AJ358" s="2"/>
    </row>
    <row r="359" spans="6:36" ht="15">
      <c r="F359" s="13"/>
      <c r="T359" s="4"/>
      <c r="U359" s="4"/>
      <c r="V359" s="4"/>
      <c r="W359" s="4"/>
      <c r="X359" s="4"/>
      <c r="Y359" s="4"/>
      <c r="Z359" s="4"/>
      <c r="AA359" s="4"/>
      <c r="AB359" s="20">
        <f aca="true" t="shared" si="56" ref="AB359:AB366">AB337</f>
        <v>16</v>
      </c>
      <c r="AC359" s="21"/>
      <c r="AD359" s="21" t="s">
        <v>24</v>
      </c>
      <c r="AE359" s="22">
        <f>AG359+AI359</f>
        <v>1375.25</v>
      </c>
      <c r="AF359" s="23">
        <f>SUMIF($AC$530:$AC$641,"=c11",$AF$530:$AF$641)</f>
        <v>0</v>
      </c>
      <c r="AG359" s="22">
        <f aca="true" t="shared" si="57" ref="AG359:AG366">AG337*0.25</f>
        <v>1375.25</v>
      </c>
      <c r="AH359" s="23"/>
      <c r="AI359" s="24"/>
      <c r="AJ359" s="2"/>
    </row>
    <row r="360" spans="6:36" ht="15">
      <c r="F360" s="13"/>
      <c r="T360" s="4"/>
      <c r="U360" s="4"/>
      <c r="V360" s="4"/>
      <c r="W360" s="4"/>
      <c r="X360" s="4"/>
      <c r="Y360" s="4"/>
      <c r="Z360" s="4"/>
      <c r="AA360" s="4"/>
      <c r="AB360" s="20">
        <f t="shared" si="56"/>
        <v>0</v>
      </c>
      <c r="AC360" s="21"/>
      <c r="AD360" s="21" t="s">
        <v>33</v>
      </c>
      <c r="AE360" s="22">
        <f aca="true" t="shared" si="58" ref="AE360:AE366">AG360+AI360</f>
        <v>0</v>
      </c>
      <c r="AF360" s="23">
        <f>SUMIF($AC$530:$AC$641,"=c11o",$AF$530:$AF$641)</f>
        <v>0</v>
      </c>
      <c r="AG360" s="22">
        <f t="shared" si="57"/>
        <v>0</v>
      </c>
      <c r="AH360" s="23"/>
      <c r="AI360" s="24"/>
      <c r="AJ360" s="2"/>
    </row>
    <row r="361" spans="6:36" ht="15">
      <c r="F361" s="13"/>
      <c r="T361" s="4"/>
      <c r="U361" s="4"/>
      <c r="V361" s="4"/>
      <c r="W361" s="4"/>
      <c r="X361" s="4"/>
      <c r="Y361" s="4"/>
      <c r="Z361" s="4"/>
      <c r="AA361" s="4"/>
      <c r="AB361" s="20">
        <f t="shared" si="56"/>
        <v>0</v>
      </c>
      <c r="AC361" s="21"/>
      <c r="AD361" s="21" t="s">
        <v>905</v>
      </c>
      <c r="AE361" s="22">
        <f t="shared" si="58"/>
        <v>0</v>
      </c>
      <c r="AF361" s="23">
        <f>SUMIF($AC$530:$AC$641,"=G11",$AF$530:$AF$641)</f>
        <v>0</v>
      </c>
      <c r="AG361" s="22">
        <f t="shared" si="57"/>
        <v>0</v>
      </c>
      <c r="AH361" s="23"/>
      <c r="AI361" s="24"/>
      <c r="AJ361" s="2"/>
    </row>
    <row r="362" spans="6:36" ht="15">
      <c r="F362" s="13"/>
      <c r="T362" s="4"/>
      <c r="U362" s="4"/>
      <c r="V362" s="4"/>
      <c r="W362" s="4"/>
      <c r="X362" s="4"/>
      <c r="Y362" s="4"/>
      <c r="Z362" s="4"/>
      <c r="AA362" s="4"/>
      <c r="AB362" s="20">
        <f t="shared" si="56"/>
        <v>0</v>
      </c>
      <c r="AC362" s="21"/>
      <c r="AD362" s="21" t="s">
        <v>786</v>
      </c>
      <c r="AE362" s="22">
        <f t="shared" si="58"/>
        <v>0</v>
      </c>
      <c r="AF362" s="23">
        <f>SUMIF($AC$530:$AC$641,"=R",$AF$530:$AF$641)</f>
        <v>0</v>
      </c>
      <c r="AG362" s="22">
        <f t="shared" si="57"/>
        <v>0</v>
      </c>
      <c r="AH362" s="23"/>
      <c r="AI362" s="24"/>
      <c r="AJ362" s="2"/>
    </row>
    <row r="363" spans="6:36" ht="15">
      <c r="F363" s="13"/>
      <c r="T363" s="4"/>
      <c r="U363" s="4"/>
      <c r="V363" s="4"/>
      <c r="W363" s="4"/>
      <c r="X363" s="4"/>
      <c r="Y363" s="4"/>
      <c r="Z363" s="4"/>
      <c r="AA363" s="4"/>
      <c r="AB363" s="20">
        <f t="shared" si="56"/>
        <v>0</v>
      </c>
      <c r="AC363" s="21"/>
      <c r="AD363" s="21" t="s">
        <v>759</v>
      </c>
      <c r="AE363" s="22">
        <f t="shared" si="58"/>
        <v>0</v>
      </c>
      <c r="AF363" s="23">
        <f>SUMIF($AC$530:$AC$641,"=C12a",$AF$530:$AF$641)</f>
        <v>0</v>
      </c>
      <c r="AG363" s="22">
        <f t="shared" si="57"/>
        <v>0</v>
      </c>
      <c r="AH363" s="22"/>
      <c r="AI363" s="24">
        <f>AI341*0.25</f>
        <v>0</v>
      </c>
      <c r="AJ363" s="2"/>
    </row>
    <row r="364" spans="6:36" ht="15">
      <c r="F364" s="13"/>
      <c r="T364" s="4"/>
      <c r="U364" s="4"/>
      <c r="V364" s="4"/>
      <c r="W364" s="4"/>
      <c r="X364" s="4"/>
      <c r="Y364" s="4"/>
      <c r="Z364" s="4"/>
      <c r="AA364" s="4"/>
      <c r="AB364" s="20">
        <f t="shared" si="56"/>
        <v>0</v>
      </c>
      <c r="AC364" s="21"/>
      <c r="AD364" s="21" t="s">
        <v>38</v>
      </c>
      <c r="AE364" s="22">
        <f t="shared" si="58"/>
        <v>0</v>
      </c>
      <c r="AF364" s="23">
        <f>SUMIF($AC$530:$AC$641,"=c12b",$AF$530:$AF$641)</f>
        <v>0</v>
      </c>
      <c r="AG364" s="22">
        <f t="shared" si="57"/>
        <v>0</v>
      </c>
      <c r="AH364" s="22"/>
      <c r="AI364" s="24">
        <f>AI342*0.25</f>
        <v>0</v>
      </c>
      <c r="AJ364" s="2"/>
    </row>
    <row r="365" spans="6:36" ht="15">
      <c r="F365" s="13"/>
      <c r="T365" s="4"/>
      <c r="U365" s="4"/>
      <c r="V365" s="4"/>
      <c r="W365" s="4"/>
      <c r="X365" s="4"/>
      <c r="Y365" s="4"/>
      <c r="Z365" s="4"/>
      <c r="AA365" s="4"/>
      <c r="AB365" s="20">
        <f t="shared" si="56"/>
        <v>0</v>
      </c>
      <c r="AC365" s="21"/>
      <c r="AD365" s="21" t="s">
        <v>916</v>
      </c>
      <c r="AE365" s="22">
        <f t="shared" si="58"/>
        <v>0</v>
      </c>
      <c r="AF365" s="23">
        <f>SUMIF($AC$530:$AC$641,"=G12",$AF$530:$AF$641)</f>
        <v>0</v>
      </c>
      <c r="AG365" s="22">
        <f t="shared" si="57"/>
        <v>0</v>
      </c>
      <c r="AH365" s="23"/>
      <c r="AI365" s="24"/>
      <c r="AJ365" s="2"/>
    </row>
    <row r="366" spans="6:36" ht="15">
      <c r="F366" s="13"/>
      <c r="T366" s="4"/>
      <c r="U366" s="4"/>
      <c r="V366" s="4"/>
      <c r="W366" s="4"/>
      <c r="X366" s="4"/>
      <c r="Y366" s="4"/>
      <c r="Z366" s="4"/>
      <c r="AA366" s="4"/>
      <c r="AB366" s="20">
        <f t="shared" si="56"/>
        <v>0</v>
      </c>
      <c r="AC366" s="21"/>
      <c r="AD366" s="21" t="s">
        <v>798</v>
      </c>
      <c r="AE366" s="22">
        <f t="shared" si="58"/>
        <v>0</v>
      </c>
      <c r="AF366" s="23">
        <f>SUMIF($AC$530:$AC$641,"=c21",$AF$530:$AF$641)</f>
        <v>0</v>
      </c>
      <c r="AG366" s="22">
        <f t="shared" si="57"/>
        <v>0</v>
      </c>
      <c r="AH366" s="23"/>
      <c r="AI366" s="24"/>
      <c r="AJ366" s="2"/>
    </row>
    <row r="367" spans="6:36" ht="15">
      <c r="F367" s="13"/>
      <c r="T367" s="4"/>
      <c r="U367" s="4"/>
      <c r="V367" s="4"/>
      <c r="W367" s="4"/>
      <c r="X367" s="4"/>
      <c r="Y367" s="4"/>
      <c r="Z367" s="4"/>
      <c r="AA367" s="4"/>
      <c r="AB367" s="20"/>
      <c r="AC367" s="21"/>
      <c r="AD367" s="21"/>
      <c r="AE367" s="22"/>
      <c r="AF367" s="23"/>
      <c r="AG367" s="22"/>
      <c r="AH367" s="23"/>
      <c r="AI367" s="24"/>
      <c r="AJ367" s="2"/>
    </row>
    <row r="368" spans="6:36" ht="15.75" thickBot="1">
      <c r="F368" s="13"/>
      <c r="T368" s="4"/>
      <c r="U368" s="4"/>
      <c r="V368" s="4"/>
      <c r="W368" s="4"/>
      <c r="X368" s="4"/>
      <c r="Y368" s="4"/>
      <c r="Z368" s="4"/>
      <c r="AA368" s="4"/>
      <c r="AB368" s="25">
        <f>SUM(AB359:AB366)</f>
        <v>16</v>
      </c>
      <c r="AC368" s="26"/>
      <c r="AD368" s="26" t="s">
        <v>933</v>
      </c>
      <c r="AE368" s="27">
        <f>SUM(AE359:AE366)</f>
        <v>1375.25</v>
      </c>
      <c r="AF368" s="28">
        <f>SUM(AF359:AF366)</f>
        <v>0</v>
      </c>
      <c r="AG368" s="27"/>
      <c r="AH368" s="27"/>
      <c r="AI368" s="29"/>
      <c r="AJ368" s="2"/>
    </row>
    <row r="369" spans="6:36" ht="15">
      <c r="F369" s="13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5"/>
      <c r="AF369" s="6"/>
      <c r="AG369" s="5"/>
      <c r="AH369" s="5"/>
      <c r="AI369" s="5"/>
      <c r="AJ369" s="2"/>
    </row>
    <row r="370" spans="1:36" s="1" customFormat="1" ht="15.75" thickBot="1">
      <c r="A370" s="1">
        <v>7</v>
      </c>
      <c r="B370" s="1">
        <v>8321961078</v>
      </c>
      <c r="C370" s="1" t="s">
        <v>731</v>
      </c>
      <c r="D370" s="1">
        <v>70000786</v>
      </c>
      <c r="E370" s="1">
        <v>1</v>
      </c>
      <c r="F370" s="11" t="s">
        <v>25</v>
      </c>
      <c r="G370" s="1" t="s">
        <v>26</v>
      </c>
      <c r="H370" s="1" t="s">
        <v>27</v>
      </c>
      <c r="I370" s="1">
        <v>1</v>
      </c>
      <c r="K370" s="1" t="s">
        <v>28</v>
      </c>
      <c r="L370" s="1" t="s">
        <v>26</v>
      </c>
      <c r="M370" s="1" t="s">
        <v>319</v>
      </c>
      <c r="N370" s="1" t="s">
        <v>319</v>
      </c>
      <c r="O370" s="1">
        <v>50</v>
      </c>
      <c r="Q370" s="1" t="s">
        <v>28</v>
      </c>
      <c r="R370" s="1" t="s">
        <v>26</v>
      </c>
      <c r="S370" s="1" t="s">
        <v>716</v>
      </c>
      <c r="T370" s="7" t="s">
        <v>319</v>
      </c>
      <c r="U370" s="7" t="s">
        <v>319</v>
      </c>
      <c r="V370" s="7">
        <v>50</v>
      </c>
      <c r="W370" s="7"/>
      <c r="X370" s="7" t="s">
        <v>28</v>
      </c>
      <c r="Y370" s="7" t="s">
        <v>26</v>
      </c>
      <c r="Z370" s="7">
        <v>1454175</v>
      </c>
      <c r="AA370" s="7" t="s">
        <v>732</v>
      </c>
      <c r="AB370" s="7">
        <v>3</v>
      </c>
      <c r="AC370" s="7" t="s">
        <v>24</v>
      </c>
      <c r="AD370" s="9">
        <v>66</v>
      </c>
      <c r="AE370" s="8">
        <f>AG370+AI370</f>
        <v>52</v>
      </c>
      <c r="AF370" s="9">
        <v>66</v>
      </c>
      <c r="AG370" s="8">
        <f>INT(AF370*0.8)</f>
        <v>52</v>
      </c>
      <c r="AH370" s="9">
        <v>0</v>
      </c>
      <c r="AI370" s="8">
        <f>INT(AH370*0.8)</f>
        <v>0</v>
      </c>
      <c r="AJ370" s="3">
        <v>0</v>
      </c>
    </row>
    <row r="371" spans="6:36" ht="15">
      <c r="F371" s="13"/>
      <c r="T371" s="4"/>
      <c r="U371" s="4"/>
      <c r="V371" s="4"/>
      <c r="W371" s="4"/>
      <c r="X371" s="4"/>
      <c r="Y371" s="4"/>
      <c r="Z371" s="4"/>
      <c r="AA371" s="4"/>
      <c r="AB371" s="14" t="s">
        <v>943</v>
      </c>
      <c r="AC371" s="15"/>
      <c r="AD371" s="16" t="s">
        <v>944</v>
      </c>
      <c r="AE371" s="17" t="s">
        <v>945</v>
      </c>
      <c r="AF371" s="18"/>
      <c r="AG371" s="17" t="s">
        <v>946</v>
      </c>
      <c r="AH371" s="18"/>
      <c r="AI371" s="19" t="s">
        <v>947</v>
      </c>
      <c r="AJ371" s="2"/>
    </row>
    <row r="372" spans="6:36" ht="15">
      <c r="F372" s="13"/>
      <c r="T372" s="4"/>
      <c r="U372" s="4"/>
      <c r="V372" s="4"/>
      <c r="W372" s="4"/>
      <c r="X372" s="4"/>
      <c r="Y372" s="4"/>
      <c r="Z372" s="4"/>
      <c r="AA372" s="4"/>
      <c r="AB372" s="20">
        <f>SUMIF(AC370,"=c11",AB370)</f>
        <v>3</v>
      </c>
      <c r="AC372" s="21"/>
      <c r="AD372" s="21" t="s">
        <v>24</v>
      </c>
      <c r="AE372" s="22">
        <f>AG372+AI372</f>
        <v>52</v>
      </c>
      <c r="AF372" s="23">
        <f>SUMIF($AC$530:$AC$641,"=c11",$AF$530:$AF$641)</f>
        <v>0</v>
      </c>
      <c r="AG372" s="22">
        <f>SUMIF(AC370,"=c11",AG370)</f>
        <v>52</v>
      </c>
      <c r="AH372" s="23"/>
      <c r="AI372" s="24"/>
      <c r="AJ372" s="2"/>
    </row>
    <row r="373" spans="6:36" ht="15">
      <c r="F373" s="13"/>
      <c r="T373" s="4"/>
      <c r="U373" s="4"/>
      <c r="V373" s="4"/>
      <c r="W373" s="4"/>
      <c r="X373" s="4"/>
      <c r="Y373" s="4"/>
      <c r="Z373" s="4"/>
      <c r="AA373" s="4"/>
      <c r="AB373" s="20">
        <f>SUMIF($AC$3:$AC$452,"=c11o",$AB$3:$AB$452)</f>
        <v>0</v>
      </c>
      <c r="AC373" s="21"/>
      <c r="AD373" s="21" t="s">
        <v>33</v>
      </c>
      <c r="AE373" s="22">
        <f aca="true" t="shared" si="59" ref="AE373:AE379">AG373+AI373</f>
        <v>0</v>
      </c>
      <c r="AF373" s="23">
        <f>SUMIF($AC$530:$AC$641,"=c11o",$AF$530:$AF$641)</f>
        <v>0</v>
      </c>
      <c r="AG373" s="22">
        <f>SUMIF($AC$3:$AC$452,"=c11o",$AG$3:$AG$452)</f>
        <v>0</v>
      </c>
      <c r="AH373" s="23"/>
      <c r="AI373" s="24"/>
      <c r="AJ373" s="2"/>
    </row>
    <row r="374" spans="6:36" ht="15">
      <c r="F374" s="13"/>
      <c r="T374" s="4"/>
      <c r="U374" s="4"/>
      <c r="V374" s="4"/>
      <c r="W374" s="4"/>
      <c r="X374" s="4"/>
      <c r="Y374" s="4"/>
      <c r="Z374" s="4"/>
      <c r="AA374" s="4"/>
      <c r="AB374" s="20">
        <f>SUMIF($AC$3:$AC$452,"=g11",$AB$3:$AB$452)</f>
        <v>0</v>
      </c>
      <c r="AC374" s="21"/>
      <c r="AD374" s="21" t="s">
        <v>905</v>
      </c>
      <c r="AE374" s="22">
        <f t="shared" si="59"/>
        <v>0</v>
      </c>
      <c r="AF374" s="23">
        <f>SUMIF($AC$530:$AC$641,"=G11",$AF$530:$AF$641)</f>
        <v>0</v>
      </c>
      <c r="AG374" s="22">
        <f>SUMIF($AC$3:$AC$452,"=g11",$AG$3:$AG$452)</f>
        <v>0</v>
      </c>
      <c r="AH374" s="23"/>
      <c r="AI374" s="24"/>
      <c r="AJ374" s="2"/>
    </row>
    <row r="375" spans="6:36" ht="15">
      <c r="F375" s="13"/>
      <c r="T375" s="4"/>
      <c r="U375" s="4"/>
      <c r="V375" s="4"/>
      <c r="W375" s="4"/>
      <c r="X375" s="4"/>
      <c r="Y375" s="4"/>
      <c r="Z375" s="4"/>
      <c r="AA375" s="4"/>
      <c r="AB375" s="20">
        <f>SUMIF($AC$3:$AC$452,"=r",$AB$3:$AB$452)</f>
        <v>0</v>
      </c>
      <c r="AC375" s="21"/>
      <c r="AD375" s="21" t="s">
        <v>786</v>
      </c>
      <c r="AE375" s="22">
        <f t="shared" si="59"/>
        <v>0</v>
      </c>
      <c r="AF375" s="23">
        <f>SUMIF($AC$530:$AC$641,"=R",$AF$530:$AF$641)</f>
        <v>0</v>
      </c>
      <c r="AG375" s="22">
        <f>SUMIF($AC$3:$AC$452,"=r",$AG$3:$AG$452)</f>
        <v>0</v>
      </c>
      <c r="AH375" s="23"/>
      <c r="AI375" s="24"/>
      <c r="AJ375" s="2"/>
    </row>
    <row r="376" spans="6:36" ht="15">
      <c r="F376" s="13"/>
      <c r="T376" s="4"/>
      <c r="U376" s="4"/>
      <c r="V376" s="4"/>
      <c r="W376" s="4"/>
      <c r="X376" s="4"/>
      <c r="Y376" s="4"/>
      <c r="Z376" s="4"/>
      <c r="AA376" s="4"/>
      <c r="AB376" s="20">
        <f>SUMIF(AC370,"=c12a",AB370)</f>
        <v>0</v>
      </c>
      <c r="AC376" s="21"/>
      <c r="AD376" s="21" t="s">
        <v>759</v>
      </c>
      <c r="AE376" s="22">
        <f t="shared" si="59"/>
        <v>0</v>
      </c>
      <c r="AF376" s="23">
        <f>SUMIF($AC$530:$AC$641,"=C12a",$AF$530:$AF$641)</f>
        <v>0</v>
      </c>
      <c r="AG376" s="22">
        <f>SUMIF(AC370,"=C12a",AG370)</f>
        <v>0</v>
      </c>
      <c r="AH376" s="23">
        <f>SUMIF($AC$530:$AC$641,"=C12a",$AH$530:$AH$641)</f>
        <v>0</v>
      </c>
      <c r="AI376" s="24">
        <f>SUMIF(AC370,"=C12a",AI370)</f>
        <v>0</v>
      </c>
      <c r="AJ376" s="2"/>
    </row>
    <row r="377" spans="6:36" ht="15">
      <c r="F377" s="13"/>
      <c r="T377" s="4"/>
      <c r="U377" s="4"/>
      <c r="V377" s="4"/>
      <c r="W377" s="4"/>
      <c r="X377" s="4"/>
      <c r="Y377" s="4"/>
      <c r="Z377" s="4"/>
      <c r="AA377" s="4"/>
      <c r="AB377" s="20">
        <f>SUMIF($AC$3:$AC$452,"=c12b",$AB$3:$AB$452)</f>
        <v>0</v>
      </c>
      <c r="AC377" s="21"/>
      <c r="AD377" s="21" t="s">
        <v>38</v>
      </c>
      <c r="AE377" s="22">
        <f t="shared" si="59"/>
        <v>0</v>
      </c>
      <c r="AF377" s="23">
        <f>SUMIF($AC$530:$AC$641,"=c12b",$AF$530:$AF$641)</f>
        <v>0</v>
      </c>
      <c r="AG377" s="22">
        <f>SUMIF($AC$3:$AC$452,"=C12b",$AG$3:$AG$452)</f>
        <v>0</v>
      </c>
      <c r="AH377" s="23">
        <f>SUMIF($AC$530:$AC$641,"=c12b",$AH$530:$AH$641)</f>
        <v>0</v>
      </c>
      <c r="AI377" s="24">
        <f>SUMIF($AC$3:$AC$452,"=C12b",$AI$3:$AI$452)</f>
        <v>0</v>
      </c>
      <c r="AJ377" s="2"/>
    </row>
    <row r="378" spans="6:36" ht="15">
      <c r="F378" s="13"/>
      <c r="T378" s="4"/>
      <c r="U378" s="4"/>
      <c r="V378" s="4"/>
      <c r="W378" s="4"/>
      <c r="X378" s="4"/>
      <c r="Y378" s="4"/>
      <c r="Z378" s="4"/>
      <c r="AA378" s="4"/>
      <c r="AB378" s="20">
        <f>SUMIF($AC$3:$AC$452,"=g12",$AB$3:$AB$452)</f>
        <v>0</v>
      </c>
      <c r="AC378" s="21"/>
      <c r="AD378" s="21" t="s">
        <v>916</v>
      </c>
      <c r="AE378" s="22">
        <f t="shared" si="59"/>
        <v>0</v>
      </c>
      <c r="AF378" s="23">
        <f>SUMIF($AC$530:$AC$641,"=G12",$AF$530:$AF$641)</f>
        <v>0</v>
      </c>
      <c r="AG378" s="22">
        <f>SUMIF($AC$3:$AC$452,"=g12",$AG$3:$AG$452)</f>
        <v>0</v>
      </c>
      <c r="AH378" s="23"/>
      <c r="AI378" s="24"/>
      <c r="AJ378" s="2"/>
    </row>
    <row r="379" spans="6:36" ht="15">
      <c r="F379" s="13"/>
      <c r="T379" s="4"/>
      <c r="U379" s="4"/>
      <c r="V379" s="4"/>
      <c r="W379" s="4"/>
      <c r="X379" s="4"/>
      <c r="Y379" s="4"/>
      <c r="Z379" s="4"/>
      <c r="AA379" s="4"/>
      <c r="AB379" s="20">
        <f>SUMIF($AC$3:$AC$452,"=c21",$AB$3:$AB$452)</f>
        <v>0</v>
      </c>
      <c r="AC379" s="21"/>
      <c r="AD379" s="21" t="s">
        <v>798</v>
      </c>
      <c r="AE379" s="22">
        <f t="shared" si="59"/>
        <v>0</v>
      </c>
      <c r="AF379" s="23">
        <f>SUMIF($AC$530:$AC$641,"=c21",$AF$530:$AF$641)</f>
        <v>0</v>
      </c>
      <c r="AG379" s="22">
        <f>SUMIF($AC$3:$AC$452,"=c21",$AG$3:$AG$452)</f>
        <v>0</v>
      </c>
      <c r="AH379" s="23"/>
      <c r="AI379" s="24"/>
      <c r="AJ379" s="2"/>
    </row>
    <row r="380" spans="6:36" ht="15">
      <c r="F380" s="13"/>
      <c r="T380" s="4"/>
      <c r="U380" s="4"/>
      <c r="V380" s="4"/>
      <c r="W380" s="4"/>
      <c r="X380" s="4"/>
      <c r="Y380" s="4"/>
      <c r="Z380" s="4"/>
      <c r="AA380" s="4"/>
      <c r="AB380" s="20"/>
      <c r="AC380" s="21"/>
      <c r="AD380" s="21"/>
      <c r="AE380" s="22"/>
      <c r="AF380" s="23"/>
      <c r="AG380" s="22"/>
      <c r="AH380" s="23"/>
      <c r="AI380" s="24"/>
      <c r="AJ380" s="2"/>
    </row>
    <row r="381" spans="6:36" ht="15.75" thickBot="1">
      <c r="F381" s="13"/>
      <c r="T381" s="4"/>
      <c r="U381" s="4"/>
      <c r="V381" s="4"/>
      <c r="W381" s="4"/>
      <c r="X381" s="4"/>
      <c r="Y381" s="4"/>
      <c r="Z381" s="4"/>
      <c r="AA381" s="4"/>
      <c r="AB381" s="25">
        <f>SUM(AB372:AB379)</f>
        <v>3</v>
      </c>
      <c r="AC381" s="26"/>
      <c r="AD381" s="26" t="s">
        <v>933</v>
      </c>
      <c r="AE381" s="27">
        <f>SUM(AE372:AE379)</f>
        <v>52</v>
      </c>
      <c r="AF381" s="28">
        <f>SUM(AF372:AF379)</f>
        <v>0</v>
      </c>
      <c r="AG381" s="27"/>
      <c r="AH381" s="27"/>
      <c r="AI381" s="29"/>
      <c r="AJ381" s="2"/>
    </row>
    <row r="382" spans="6:36" ht="15">
      <c r="F382" s="13"/>
      <c r="T382" s="4"/>
      <c r="U382" s="4"/>
      <c r="V382" s="4"/>
      <c r="W382" s="4"/>
      <c r="X382" s="4"/>
      <c r="Y382" s="4"/>
      <c r="Z382" s="4"/>
      <c r="AA382" s="4"/>
      <c r="AB382" s="37">
        <v>2019</v>
      </c>
      <c r="AC382" s="15"/>
      <c r="AD382" s="15"/>
      <c r="AE382" s="17"/>
      <c r="AF382" s="18"/>
      <c r="AG382" s="17"/>
      <c r="AH382" s="17"/>
      <c r="AI382" s="19"/>
      <c r="AJ382" s="2"/>
    </row>
    <row r="383" spans="6:36" ht="15">
      <c r="F383" s="13"/>
      <c r="T383" s="4"/>
      <c r="U383" s="4"/>
      <c r="V383" s="4"/>
      <c r="W383" s="4"/>
      <c r="X383" s="4"/>
      <c r="Y383" s="4"/>
      <c r="Z383" s="4"/>
      <c r="AA383" s="4"/>
      <c r="AB383" s="20">
        <f aca="true" t="shared" si="60" ref="AB383:AB390">AB372</f>
        <v>3</v>
      </c>
      <c r="AC383" s="21"/>
      <c r="AD383" s="21" t="s">
        <v>24</v>
      </c>
      <c r="AE383" s="22">
        <f>AG383+AI383</f>
        <v>39</v>
      </c>
      <c r="AF383" s="23">
        <f>SUMIF($AC$530:$AC$641,"=c11",$AF$530:$AF$641)</f>
        <v>0</v>
      </c>
      <c r="AG383" s="22">
        <f aca="true" t="shared" si="61" ref="AG383:AG390">AG372*0.75</f>
        <v>39</v>
      </c>
      <c r="AH383" s="23"/>
      <c r="AI383" s="24"/>
      <c r="AJ383" s="2"/>
    </row>
    <row r="384" spans="6:36" ht="15">
      <c r="F384" s="13"/>
      <c r="T384" s="4"/>
      <c r="U384" s="4"/>
      <c r="V384" s="4"/>
      <c r="W384" s="4"/>
      <c r="X384" s="4"/>
      <c r="Y384" s="4"/>
      <c r="Z384" s="4"/>
      <c r="AA384" s="4"/>
      <c r="AB384" s="20">
        <f t="shared" si="60"/>
        <v>0</v>
      </c>
      <c r="AC384" s="21"/>
      <c r="AD384" s="21" t="s">
        <v>33</v>
      </c>
      <c r="AE384" s="22">
        <f aca="true" t="shared" si="62" ref="AE384:AE390">AG384+AI384</f>
        <v>0</v>
      </c>
      <c r="AF384" s="23">
        <f>SUMIF($AC$530:$AC$641,"=c11o",$AF$530:$AF$641)</f>
        <v>0</v>
      </c>
      <c r="AG384" s="22">
        <f t="shared" si="61"/>
        <v>0</v>
      </c>
      <c r="AH384" s="23"/>
      <c r="AI384" s="24"/>
      <c r="AJ384" s="2"/>
    </row>
    <row r="385" spans="6:36" ht="15">
      <c r="F385" s="13"/>
      <c r="T385" s="4"/>
      <c r="U385" s="4"/>
      <c r="V385" s="4"/>
      <c r="W385" s="4"/>
      <c r="X385" s="4"/>
      <c r="Y385" s="4"/>
      <c r="Z385" s="4"/>
      <c r="AA385" s="4"/>
      <c r="AB385" s="20">
        <f t="shared" si="60"/>
        <v>0</v>
      </c>
      <c r="AC385" s="21"/>
      <c r="AD385" s="21" t="s">
        <v>905</v>
      </c>
      <c r="AE385" s="22">
        <f t="shared" si="62"/>
        <v>0</v>
      </c>
      <c r="AF385" s="23">
        <f>SUMIF($AC$530:$AC$641,"=G11",$AF$530:$AF$641)</f>
        <v>0</v>
      </c>
      <c r="AG385" s="22">
        <f t="shared" si="61"/>
        <v>0</v>
      </c>
      <c r="AH385" s="23"/>
      <c r="AI385" s="24"/>
      <c r="AJ385" s="2"/>
    </row>
    <row r="386" spans="6:36" ht="15">
      <c r="F386" s="13"/>
      <c r="T386" s="4"/>
      <c r="U386" s="4"/>
      <c r="V386" s="4"/>
      <c r="W386" s="4"/>
      <c r="X386" s="4"/>
      <c r="Y386" s="4"/>
      <c r="Z386" s="4"/>
      <c r="AA386" s="4"/>
      <c r="AB386" s="20">
        <f t="shared" si="60"/>
        <v>0</v>
      </c>
      <c r="AC386" s="21"/>
      <c r="AD386" s="21" t="s">
        <v>786</v>
      </c>
      <c r="AE386" s="22">
        <f t="shared" si="62"/>
        <v>0</v>
      </c>
      <c r="AF386" s="23">
        <f>SUMIF($AC$530:$AC$641,"=R",$AF$530:$AF$641)</f>
        <v>0</v>
      </c>
      <c r="AG386" s="22">
        <f t="shared" si="61"/>
        <v>0</v>
      </c>
      <c r="AH386" s="23"/>
      <c r="AI386" s="24"/>
      <c r="AJ386" s="2"/>
    </row>
    <row r="387" spans="6:36" ht="15">
      <c r="F387" s="13"/>
      <c r="T387" s="4"/>
      <c r="U387" s="4"/>
      <c r="V387" s="4"/>
      <c r="W387" s="4"/>
      <c r="X387" s="4"/>
      <c r="Y387" s="4"/>
      <c r="Z387" s="4"/>
      <c r="AA387" s="4"/>
      <c r="AB387" s="20">
        <f t="shared" si="60"/>
        <v>0</v>
      </c>
      <c r="AC387" s="21"/>
      <c r="AD387" s="21" t="s">
        <v>759</v>
      </c>
      <c r="AE387" s="22">
        <f t="shared" si="62"/>
        <v>0</v>
      </c>
      <c r="AF387" s="23">
        <f>SUMIF($AC$530:$AC$641,"=C12a",$AF$530:$AF$641)</f>
        <v>0</v>
      </c>
      <c r="AG387" s="22">
        <f t="shared" si="61"/>
        <v>0</v>
      </c>
      <c r="AH387" s="22"/>
      <c r="AI387" s="24">
        <f>AI376*0.75</f>
        <v>0</v>
      </c>
      <c r="AJ387" s="2"/>
    </row>
    <row r="388" spans="6:36" ht="15">
      <c r="F388" s="13"/>
      <c r="T388" s="4"/>
      <c r="U388" s="4"/>
      <c r="V388" s="4"/>
      <c r="W388" s="4"/>
      <c r="X388" s="4"/>
      <c r="Y388" s="4"/>
      <c r="Z388" s="4"/>
      <c r="AA388" s="4"/>
      <c r="AB388" s="20">
        <f t="shared" si="60"/>
        <v>0</v>
      </c>
      <c r="AC388" s="21"/>
      <c r="AD388" s="21" t="s">
        <v>38</v>
      </c>
      <c r="AE388" s="22">
        <f t="shared" si="62"/>
        <v>0</v>
      </c>
      <c r="AF388" s="23">
        <f>SUMIF($AC$530:$AC$641,"=c12b",$AF$530:$AF$641)</f>
        <v>0</v>
      </c>
      <c r="AG388" s="22">
        <f t="shared" si="61"/>
        <v>0</v>
      </c>
      <c r="AH388" s="22"/>
      <c r="AI388" s="24">
        <f>AI377*0.75</f>
        <v>0</v>
      </c>
      <c r="AJ388" s="2"/>
    </row>
    <row r="389" spans="6:36" ht="15">
      <c r="F389" s="13"/>
      <c r="T389" s="4"/>
      <c r="U389" s="4"/>
      <c r="V389" s="4"/>
      <c r="W389" s="4"/>
      <c r="X389" s="4"/>
      <c r="Y389" s="4"/>
      <c r="Z389" s="4"/>
      <c r="AA389" s="4"/>
      <c r="AB389" s="20">
        <f t="shared" si="60"/>
        <v>0</v>
      </c>
      <c r="AC389" s="21"/>
      <c r="AD389" s="21" t="s">
        <v>916</v>
      </c>
      <c r="AE389" s="22">
        <f t="shared" si="62"/>
        <v>0</v>
      </c>
      <c r="AF389" s="23">
        <f>SUMIF($AC$530:$AC$641,"=G12",$AF$530:$AF$641)</f>
        <v>0</v>
      </c>
      <c r="AG389" s="22">
        <f t="shared" si="61"/>
        <v>0</v>
      </c>
      <c r="AH389" s="23"/>
      <c r="AI389" s="24"/>
      <c r="AJ389" s="2"/>
    </row>
    <row r="390" spans="6:36" ht="15">
      <c r="F390" s="13"/>
      <c r="T390" s="4"/>
      <c r="U390" s="4"/>
      <c r="V390" s="4"/>
      <c r="W390" s="4"/>
      <c r="X390" s="4"/>
      <c r="Y390" s="4"/>
      <c r="Z390" s="4"/>
      <c r="AA390" s="4"/>
      <c r="AB390" s="20">
        <f t="shared" si="60"/>
        <v>0</v>
      </c>
      <c r="AC390" s="21"/>
      <c r="AD390" s="21" t="s">
        <v>798</v>
      </c>
      <c r="AE390" s="22">
        <f t="shared" si="62"/>
        <v>0</v>
      </c>
      <c r="AF390" s="23">
        <f>SUMIF($AC$530:$AC$641,"=c21",$AF$530:$AF$641)</f>
        <v>0</v>
      </c>
      <c r="AG390" s="22">
        <f t="shared" si="61"/>
        <v>0</v>
      </c>
      <c r="AH390" s="23"/>
      <c r="AI390" s="24"/>
      <c r="AJ390" s="2"/>
    </row>
    <row r="391" spans="6:36" ht="15">
      <c r="F391" s="13"/>
      <c r="T391" s="4"/>
      <c r="U391" s="4"/>
      <c r="V391" s="4"/>
      <c r="W391" s="4"/>
      <c r="X391" s="4"/>
      <c r="Y391" s="4"/>
      <c r="Z391" s="4"/>
      <c r="AA391" s="4"/>
      <c r="AB391" s="20"/>
      <c r="AC391" s="21"/>
      <c r="AD391" s="21"/>
      <c r="AE391" s="22"/>
      <c r="AF391" s="23"/>
      <c r="AG391" s="22"/>
      <c r="AH391" s="23"/>
      <c r="AI391" s="24"/>
      <c r="AJ391" s="2"/>
    </row>
    <row r="392" spans="6:36" ht="15.75" thickBot="1">
      <c r="F392" s="13"/>
      <c r="T392" s="4"/>
      <c r="U392" s="4"/>
      <c r="V392" s="4"/>
      <c r="W392" s="4"/>
      <c r="X392" s="4"/>
      <c r="Y392" s="4"/>
      <c r="Z392" s="4"/>
      <c r="AA392" s="4"/>
      <c r="AB392" s="25">
        <f>SUM(AB383:AB390)</f>
        <v>3</v>
      </c>
      <c r="AC392" s="26"/>
      <c r="AD392" s="26" t="s">
        <v>933</v>
      </c>
      <c r="AE392" s="27">
        <f>SUM(AE383:AE390)</f>
        <v>39</v>
      </c>
      <c r="AF392" s="28">
        <f>SUM(AF383:AF390)</f>
        <v>0</v>
      </c>
      <c r="AG392" s="27"/>
      <c r="AH392" s="27"/>
      <c r="AI392" s="29"/>
      <c r="AJ392" s="2"/>
    </row>
    <row r="393" spans="6:36" ht="15">
      <c r="F393" s="13"/>
      <c r="T393" s="4"/>
      <c r="U393" s="4"/>
      <c r="V393" s="4"/>
      <c r="W393" s="4"/>
      <c r="X393" s="4"/>
      <c r="Y393" s="4"/>
      <c r="Z393" s="4"/>
      <c r="AA393" s="4"/>
      <c r="AB393" s="37">
        <v>2020</v>
      </c>
      <c r="AC393" s="15"/>
      <c r="AD393" s="15"/>
      <c r="AE393" s="17"/>
      <c r="AF393" s="18"/>
      <c r="AG393" s="17"/>
      <c r="AH393" s="17"/>
      <c r="AI393" s="19"/>
      <c r="AJ393" s="2"/>
    </row>
    <row r="394" spans="6:36" ht="15">
      <c r="F394" s="13"/>
      <c r="T394" s="4"/>
      <c r="U394" s="4"/>
      <c r="V394" s="4"/>
      <c r="W394" s="4"/>
      <c r="X394" s="4"/>
      <c r="Y394" s="4"/>
      <c r="Z394" s="4"/>
      <c r="AA394" s="4"/>
      <c r="AB394" s="20">
        <f aca="true" t="shared" si="63" ref="AB394:AB401">AB372</f>
        <v>3</v>
      </c>
      <c r="AC394" s="21"/>
      <c r="AD394" s="21" t="s">
        <v>24</v>
      </c>
      <c r="AE394" s="22">
        <f>AG394+AI394</f>
        <v>13</v>
      </c>
      <c r="AF394" s="23">
        <f>SUMIF($AC$530:$AC$641,"=c11",$AF$530:$AF$641)</f>
        <v>0</v>
      </c>
      <c r="AG394" s="22">
        <f aca="true" t="shared" si="64" ref="AG394:AG401">AG372*0.25</f>
        <v>13</v>
      </c>
      <c r="AH394" s="23"/>
      <c r="AI394" s="24"/>
      <c r="AJ394" s="2"/>
    </row>
    <row r="395" spans="6:36" ht="15">
      <c r="F395" s="13"/>
      <c r="T395" s="4"/>
      <c r="U395" s="4"/>
      <c r="V395" s="4"/>
      <c r="W395" s="4"/>
      <c r="X395" s="4"/>
      <c r="Y395" s="4"/>
      <c r="Z395" s="4"/>
      <c r="AA395" s="4"/>
      <c r="AB395" s="20">
        <f t="shared" si="63"/>
        <v>0</v>
      </c>
      <c r="AC395" s="21"/>
      <c r="AD395" s="21" t="s">
        <v>33</v>
      </c>
      <c r="AE395" s="22">
        <f aca="true" t="shared" si="65" ref="AE395:AE401">AG395+AI395</f>
        <v>0</v>
      </c>
      <c r="AF395" s="23">
        <f>SUMIF($AC$530:$AC$641,"=c11o",$AF$530:$AF$641)</f>
        <v>0</v>
      </c>
      <c r="AG395" s="22">
        <f t="shared" si="64"/>
        <v>0</v>
      </c>
      <c r="AH395" s="23"/>
      <c r="AI395" s="24"/>
      <c r="AJ395" s="2"/>
    </row>
    <row r="396" spans="6:36" ht="15">
      <c r="F396" s="13"/>
      <c r="T396" s="4"/>
      <c r="U396" s="4"/>
      <c r="V396" s="4"/>
      <c r="W396" s="4"/>
      <c r="X396" s="4"/>
      <c r="Y396" s="4"/>
      <c r="Z396" s="4"/>
      <c r="AA396" s="4"/>
      <c r="AB396" s="20">
        <f t="shared" si="63"/>
        <v>0</v>
      </c>
      <c r="AC396" s="21"/>
      <c r="AD396" s="21" t="s">
        <v>905</v>
      </c>
      <c r="AE396" s="22">
        <f t="shared" si="65"/>
        <v>0</v>
      </c>
      <c r="AF396" s="23">
        <f>SUMIF($AC$530:$AC$641,"=G11",$AF$530:$AF$641)</f>
        <v>0</v>
      </c>
      <c r="AG396" s="22">
        <f t="shared" si="64"/>
        <v>0</v>
      </c>
      <c r="AH396" s="23"/>
      <c r="AI396" s="24"/>
      <c r="AJ396" s="2"/>
    </row>
    <row r="397" spans="6:36" ht="15">
      <c r="F397" s="13"/>
      <c r="T397" s="4"/>
      <c r="U397" s="4"/>
      <c r="V397" s="4"/>
      <c r="W397" s="4"/>
      <c r="X397" s="4"/>
      <c r="Y397" s="4"/>
      <c r="Z397" s="4"/>
      <c r="AA397" s="4"/>
      <c r="AB397" s="20">
        <f t="shared" si="63"/>
        <v>0</v>
      </c>
      <c r="AC397" s="21"/>
      <c r="AD397" s="21" t="s">
        <v>786</v>
      </c>
      <c r="AE397" s="22">
        <f t="shared" si="65"/>
        <v>0</v>
      </c>
      <c r="AF397" s="23">
        <f>SUMIF($AC$530:$AC$641,"=R",$AF$530:$AF$641)</f>
        <v>0</v>
      </c>
      <c r="AG397" s="22">
        <f t="shared" si="64"/>
        <v>0</v>
      </c>
      <c r="AH397" s="23"/>
      <c r="AI397" s="24"/>
      <c r="AJ397" s="2"/>
    </row>
    <row r="398" spans="6:36" ht="15">
      <c r="F398" s="13"/>
      <c r="T398" s="4"/>
      <c r="U398" s="4"/>
      <c r="V398" s="4"/>
      <c r="W398" s="4"/>
      <c r="X398" s="4"/>
      <c r="Y398" s="4"/>
      <c r="Z398" s="4"/>
      <c r="AA398" s="4"/>
      <c r="AB398" s="20">
        <f t="shared" si="63"/>
        <v>0</v>
      </c>
      <c r="AC398" s="21"/>
      <c r="AD398" s="21" t="s">
        <v>759</v>
      </c>
      <c r="AE398" s="22">
        <f t="shared" si="65"/>
        <v>0</v>
      </c>
      <c r="AF398" s="23">
        <f>SUMIF($AC$530:$AC$641,"=C12a",$AF$530:$AF$641)</f>
        <v>0</v>
      </c>
      <c r="AG398" s="22">
        <f t="shared" si="64"/>
        <v>0</v>
      </c>
      <c r="AH398" s="22"/>
      <c r="AI398" s="24">
        <f>AI376*0.25</f>
        <v>0</v>
      </c>
      <c r="AJ398" s="2"/>
    </row>
    <row r="399" spans="6:36" ht="15">
      <c r="F399" s="13"/>
      <c r="T399" s="4"/>
      <c r="U399" s="4"/>
      <c r="V399" s="4"/>
      <c r="W399" s="4"/>
      <c r="X399" s="4"/>
      <c r="Y399" s="4"/>
      <c r="Z399" s="4"/>
      <c r="AA399" s="4"/>
      <c r="AB399" s="20">
        <f t="shared" si="63"/>
        <v>0</v>
      </c>
      <c r="AC399" s="21"/>
      <c r="AD399" s="21" t="s">
        <v>38</v>
      </c>
      <c r="AE399" s="22">
        <f t="shared" si="65"/>
        <v>0</v>
      </c>
      <c r="AF399" s="23">
        <f>SUMIF($AC$530:$AC$641,"=c12b",$AF$530:$AF$641)</f>
        <v>0</v>
      </c>
      <c r="AG399" s="22">
        <f t="shared" si="64"/>
        <v>0</v>
      </c>
      <c r="AH399" s="22"/>
      <c r="AI399" s="24">
        <f>AI377*0.25</f>
        <v>0</v>
      </c>
      <c r="AJ399" s="2"/>
    </row>
    <row r="400" spans="6:36" ht="15">
      <c r="F400" s="13"/>
      <c r="T400" s="4"/>
      <c r="U400" s="4"/>
      <c r="V400" s="4"/>
      <c r="W400" s="4"/>
      <c r="X400" s="4"/>
      <c r="Y400" s="4"/>
      <c r="Z400" s="4"/>
      <c r="AA400" s="4"/>
      <c r="AB400" s="20">
        <f t="shared" si="63"/>
        <v>0</v>
      </c>
      <c r="AC400" s="21"/>
      <c r="AD400" s="21" t="s">
        <v>916</v>
      </c>
      <c r="AE400" s="22">
        <f t="shared" si="65"/>
        <v>0</v>
      </c>
      <c r="AF400" s="23">
        <f>SUMIF($AC$530:$AC$641,"=G12",$AF$530:$AF$641)</f>
        <v>0</v>
      </c>
      <c r="AG400" s="22">
        <f t="shared" si="64"/>
        <v>0</v>
      </c>
      <c r="AH400" s="23"/>
      <c r="AI400" s="24"/>
      <c r="AJ400" s="2"/>
    </row>
    <row r="401" spans="6:36" ht="15">
      <c r="F401" s="13"/>
      <c r="T401" s="4"/>
      <c r="U401" s="4"/>
      <c r="V401" s="4"/>
      <c r="W401" s="4"/>
      <c r="X401" s="4"/>
      <c r="Y401" s="4"/>
      <c r="Z401" s="4"/>
      <c r="AA401" s="4"/>
      <c r="AB401" s="20">
        <f t="shared" si="63"/>
        <v>0</v>
      </c>
      <c r="AC401" s="21"/>
      <c r="AD401" s="21" t="s">
        <v>798</v>
      </c>
      <c r="AE401" s="22">
        <f t="shared" si="65"/>
        <v>0</v>
      </c>
      <c r="AF401" s="23">
        <f>SUMIF($AC$530:$AC$641,"=c21",$AF$530:$AF$641)</f>
        <v>0</v>
      </c>
      <c r="AG401" s="22">
        <f t="shared" si="64"/>
        <v>0</v>
      </c>
      <c r="AH401" s="23"/>
      <c r="AI401" s="24"/>
      <c r="AJ401" s="2"/>
    </row>
    <row r="402" spans="6:36" ht="15">
      <c r="F402" s="13"/>
      <c r="T402" s="4"/>
      <c r="U402" s="4"/>
      <c r="V402" s="4"/>
      <c r="W402" s="4"/>
      <c r="X402" s="4"/>
      <c r="Y402" s="4"/>
      <c r="Z402" s="4"/>
      <c r="AA402" s="4"/>
      <c r="AB402" s="20"/>
      <c r="AC402" s="21"/>
      <c r="AD402" s="21"/>
      <c r="AE402" s="22"/>
      <c r="AF402" s="23"/>
      <c r="AG402" s="22"/>
      <c r="AH402" s="23"/>
      <c r="AI402" s="24"/>
      <c r="AJ402" s="2"/>
    </row>
    <row r="403" spans="6:36" ht="15.75" thickBot="1">
      <c r="F403" s="13"/>
      <c r="T403" s="4"/>
      <c r="U403" s="4"/>
      <c r="V403" s="4"/>
      <c r="W403" s="4"/>
      <c r="X403" s="4"/>
      <c r="Y403" s="4"/>
      <c r="Z403" s="4"/>
      <c r="AA403" s="4"/>
      <c r="AB403" s="25">
        <f>SUM(AB394:AB401)</f>
        <v>3</v>
      </c>
      <c r="AC403" s="26"/>
      <c r="AD403" s="26" t="s">
        <v>933</v>
      </c>
      <c r="AE403" s="27">
        <f>SUM(AE394:AE401)</f>
        <v>13</v>
      </c>
      <c r="AF403" s="28">
        <f>SUM(AF394:AF401)</f>
        <v>0</v>
      </c>
      <c r="AG403" s="27"/>
      <c r="AH403" s="27"/>
      <c r="AI403" s="29"/>
      <c r="AJ403" s="2"/>
    </row>
    <row r="404" spans="6:36" ht="15">
      <c r="F404" s="13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5"/>
      <c r="AF404" s="6"/>
      <c r="AG404" s="5"/>
      <c r="AH404" s="5"/>
      <c r="AI404" s="5"/>
      <c r="AJ404" s="2"/>
    </row>
    <row r="405" spans="6:36" ht="15">
      <c r="F405" s="13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5"/>
      <c r="AF405" s="6"/>
      <c r="AG405" s="5"/>
      <c r="AH405" s="5"/>
      <c r="AI405" s="5"/>
      <c r="AJ405" s="2"/>
    </row>
    <row r="406" spans="6:36" ht="15">
      <c r="F406" s="13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5"/>
      <c r="AF406" s="6"/>
      <c r="AG406" s="5"/>
      <c r="AH406" s="5"/>
      <c r="AI406" s="5"/>
      <c r="AJ406" s="2"/>
    </row>
    <row r="407" spans="1:36" s="1" customFormat="1" ht="15">
      <c r="A407" s="1">
        <v>7</v>
      </c>
      <c r="B407" s="1">
        <v>8321961078</v>
      </c>
      <c r="C407" s="1" t="s">
        <v>733</v>
      </c>
      <c r="D407" s="1">
        <v>70000791</v>
      </c>
      <c r="E407" s="1">
        <v>2</v>
      </c>
      <c r="F407" s="11" t="s">
        <v>25</v>
      </c>
      <c r="G407" s="1" t="s">
        <v>26</v>
      </c>
      <c r="H407" s="1" t="s">
        <v>27</v>
      </c>
      <c r="I407" s="1">
        <v>1</v>
      </c>
      <c r="K407" s="1" t="s">
        <v>28</v>
      </c>
      <c r="L407" s="1" t="s">
        <v>26</v>
      </c>
      <c r="M407" s="1" t="s">
        <v>26</v>
      </c>
      <c r="N407" s="1" t="s">
        <v>734</v>
      </c>
      <c r="O407" s="1">
        <v>24</v>
      </c>
      <c r="Q407" s="1" t="s">
        <v>28</v>
      </c>
      <c r="R407" s="1" t="s">
        <v>26</v>
      </c>
      <c r="S407" s="1" t="s">
        <v>735</v>
      </c>
      <c r="T407" s="7" t="s">
        <v>26</v>
      </c>
      <c r="U407" s="7" t="s">
        <v>155</v>
      </c>
      <c r="V407" s="7">
        <v>24</v>
      </c>
      <c r="W407" s="7"/>
      <c r="X407" s="7" t="s">
        <v>28</v>
      </c>
      <c r="Y407" s="7" t="s">
        <v>26</v>
      </c>
      <c r="Z407" s="7">
        <v>192720</v>
      </c>
      <c r="AA407" s="7" t="s">
        <v>736</v>
      </c>
      <c r="AB407" s="7">
        <v>12</v>
      </c>
      <c r="AC407" s="7" t="s">
        <v>24</v>
      </c>
      <c r="AD407" s="9">
        <v>15159</v>
      </c>
      <c r="AE407" s="8">
        <f>AG407+AI407</f>
        <v>12127</v>
      </c>
      <c r="AF407" s="9">
        <v>15159</v>
      </c>
      <c r="AG407" s="8">
        <f>INT(AF407*0.8)</f>
        <v>12127</v>
      </c>
      <c r="AH407" s="9">
        <v>0</v>
      </c>
      <c r="AI407" s="8">
        <f>INT(AH407*0.8)</f>
        <v>0</v>
      </c>
      <c r="AJ407" s="3">
        <v>0</v>
      </c>
    </row>
    <row r="408" spans="1:36" s="1" customFormat="1" ht="15">
      <c r="A408" s="1">
        <v>7</v>
      </c>
      <c r="B408" s="1">
        <v>8321961078</v>
      </c>
      <c r="C408" s="1" t="s">
        <v>805</v>
      </c>
      <c r="D408" s="1">
        <v>79970048</v>
      </c>
      <c r="E408" s="1">
        <v>49</v>
      </c>
      <c r="F408" s="11" t="s">
        <v>25</v>
      </c>
      <c r="G408" s="1" t="s">
        <v>26</v>
      </c>
      <c r="H408" s="1" t="s">
        <v>27</v>
      </c>
      <c r="I408" s="1">
        <v>1</v>
      </c>
      <c r="K408" s="1" t="s">
        <v>28</v>
      </c>
      <c r="L408" s="1" t="s">
        <v>26</v>
      </c>
      <c r="M408" s="1" t="s">
        <v>26</v>
      </c>
      <c r="N408" s="1" t="s">
        <v>734</v>
      </c>
      <c r="O408" s="1">
        <v>24</v>
      </c>
      <c r="Q408" s="1" t="s">
        <v>28</v>
      </c>
      <c r="R408" s="1" t="s">
        <v>26</v>
      </c>
      <c r="S408" s="1" t="s">
        <v>806</v>
      </c>
      <c r="T408" s="7" t="s">
        <v>26</v>
      </c>
      <c r="U408" s="7" t="s">
        <v>155</v>
      </c>
      <c r="V408" s="7">
        <v>24</v>
      </c>
      <c r="W408" s="7"/>
      <c r="X408" s="7" t="s">
        <v>28</v>
      </c>
      <c r="Y408" s="7" t="s">
        <v>26</v>
      </c>
      <c r="Z408" s="7">
        <v>50431342</v>
      </c>
      <c r="AA408" s="7" t="s">
        <v>807</v>
      </c>
      <c r="AB408" s="7">
        <v>32</v>
      </c>
      <c r="AC408" s="7" t="s">
        <v>24</v>
      </c>
      <c r="AD408" s="9">
        <v>30434</v>
      </c>
      <c r="AE408" s="8">
        <f>AG408+AI408</f>
        <v>24347</v>
      </c>
      <c r="AF408" s="9">
        <v>30434</v>
      </c>
      <c r="AG408" s="8">
        <f>INT(AF408*0.8)</f>
        <v>24347</v>
      </c>
      <c r="AH408" s="9">
        <v>0</v>
      </c>
      <c r="AI408" s="8">
        <f>INT(AH408*0.8)</f>
        <v>0</v>
      </c>
      <c r="AJ408" s="3">
        <v>0</v>
      </c>
    </row>
    <row r="409" spans="1:36" s="1" customFormat="1" ht="15.75" thickBot="1">
      <c r="A409" s="1">
        <v>7</v>
      </c>
      <c r="B409" s="1">
        <v>8321961078</v>
      </c>
      <c r="C409" s="1" t="s">
        <v>823</v>
      </c>
      <c r="D409" s="1">
        <v>79970613</v>
      </c>
      <c r="E409" s="1">
        <v>1</v>
      </c>
      <c r="F409" s="11" t="s">
        <v>25</v>
      </c>
      <c r="G409" s="1" t="s">
        <v>26</v>
      </c>
      <c r="H409" s="1" t="s">
        <v>27</v>
      </c>
      <c r="I409" s="1">
        <v>1</v>
      </c>
      <c r="K409" s="1" t="s">
        <v>28</v>
      </c>
      <c r="L409" s="1" t="s">
        <v>26</v>
      </c>
      <c r="M409" s="1" t="s">
        <v>26</v>
      </c>
      <c r="N409" s="1" t="s">
        <v>734</v>
      </c>
      <c r="O409" s="1">
        <v>24</v>
      </c>
      <c r="Q409" s="1" t="s">
        <v>28</v>
      </c>
      <c r="R409" s="1" t="s">
        <v>26</v>
      </c>
      <c r="S409" s="1" t="s">
        <v>806</v>
      </c>
      <c r="T409" s="7" t="s">
        <v>26</v>
      </c>
      <c r="U409" s="7" t="s">
        <v>147</v>
      </c>
      <c r="V409" s="7">
        <v>6</v>
      </c>
      <c r="W409" s="7"/>
      <c r="X409" s="7" t="s">
        <v>28</v>
      </c>
      <c r="Y409" s="7" t="s">
        <v>26</v>
      </c>
      <c r="Z409" s="7">
        <v>1788386</v>
      </c>
      <c r="AA409" s="7" t="s">
        <v>824</v>
      </c>
      <c r="AB409" s="7">
        <v>26</v>
      </c>
      <c r="AC409" s="7" t="s">
        <v>24</v>
      </c>
      <c r="AD409" s="9">
        <v>19048</v>
      </c>
      <c r="AE409" s="8">
        <f>AG409+AI409</f>
        <v>15238</v>
      </c>
      <c r="AF409" s="9">
        <v>19048</v>
      </c>
      <c r="AG409" s="8">
        <f>INT(AF409*0.8)</f>
        <v>15238</v>
      </c>
      <c r="AH409" s="9">
        <v>0</v>
      </c>
      <c r="AI409" s="8">
        <f>INT(AH409*0.8)</f>
        <v>0</v>
      </c>
      <c r="AJ409" s="3">
        <v>0</v>
      </c>
    </row>
    <row r="410" spans="6:36" ht="15">
      <c r="F410" s="13"/>
      <c r="T410" s="4"/>
      <c r="U410" s="4"/>
      <c r="V410" s="4"/>
      <c r="W410" s="4"/>
      <c r="X410" s="4"/>
      <c r="Y410" s="4"/>
      <c r="Z410" s="4"/>
      <c r="AA410" s="4"/>
      <c r="AB410" s="14" t="s">
        <v>943</v>
      </c>
      <c r="AC410" s="15"/>
      <c r="AD410" s="16" t="s">
        <v>944</v>
      </c>
      <c r="AE410" s="17" t="s">
        <v>945</v>
      </c>
      <c r="AF410" s="18"/>
      <c r="AG410" s="17" t="s">
        <v>946</v>
      </c>
      <c r="AH410" s="18"/>
      <c r="AI410" s="19" t="s">
        <v>947</v>
      </c>
      <c r="AJ410" s="2"/>
    </row>
    <row r="411" spans="6:36" ht="15">
      <c r="F411" s="13"/>
      <c r="T411" s="4"/>
      <c r="U411" s="4"/>
      <c r="V411" s="4"/>
      <c r="W411" s="4"/>
      <c r="X411" s="4"/>
      <c r="Y411" s="4"/>
      <c r="Z411" s="4"/>
      <c r="AA411" s="4"/>
      <c r="AB411" s="20">
        <f>SUMIF(AC407:AC409,"=c11",AB407:AB409)</f>
        <v>70</v>
      </c>
      <c r="AC411" s="21"/>
      <c r="AD411" s="21" t="s">
        <v>24</v>
      </c>
      <c r="AE411" s="22">
        <f>AG411+AI411</f>
        <v>51712</v>
      </c>
      <c r="AF411" s="23">
        <f>SUMIF($AC$530:$AC$641,"=c11",$AF$530:$AF$641)</f>
        <v>0</v>
      </c>
      <c r="AG411" s="22">
        <f>SUMIF(AC407:AC409,"=c11",AG407:AG409)</f>
        <v>51712</v>
      </c>
      <c r="AH411" s="23"/>
      <c r="AI411" s="24"/>
      <c r="AJ411" s="2"/>
    </row>
    <row r="412" spans="6:36" ht="15">
      <c r="F412" s="13"/>
      <c r="T412" s="4"/>
      <c r="U412" s="4"/>
      <c r="V412" s="4"/>
      <c r="W412" s="4"/>
      <c r="X412" s="4"/>
      <c r="Y412" s="4"/>
      <c r="Z412" s="4"/>
      <c r="AA412" s="4"/>
      <c r="AB412" s="20">
        <f>SUMIF($AC$3:$AC$452,"=c11o",$AB$3:$AB$452)</f>
        <v>0</v>
      </c>
      <c r="AC412" s="21"/>
      <c r="AD412" s="21" t="s">
        <v>33</v>
      </c>
      <c r="AE412" s="22">
        <f aca="true" t="shared" si="66" ref="AE412:AE418">AG412+AI412</f>
        <v>0</v>
      </c>
      <c r="AF412" s="23">
        <f>SUMIF($AC$530:$AC$641,"=c11o",$AF$530:$AF$641)</f>
        <v>0</v>
      </c>
      <c r="AG412" s="22">
        <f>SUMIF($AC$3:$AC$452,"=c11o",$AG$3:$AG$452)</f>
        <v>0</v>
      </c>
      <c r="AH412" s="23"/>
      <c r="AI412" s="24"/>
      <c r="AJ412" s="2"/>
    </row>
    <row r="413" spans="6:36" ht="15">
      <c r="F413" s="13"/>
      <c r="T413" s="4"/>
      <c r="U413" s="4"/>
      <c r="V413" s="4"/>
      <c r="W413" s="4"/>
      <c r="X413" s="4"/>
      <c r="Y413" s="4"/>
      <c r="Z413" s="4"/>
      <c r="AA413" s="4"/>
      <c r="AB413" s="20">
        <f>SUMIF($AC$3:$AC$452,"=g11",$AB$3:$AB$452)</f>
        <v>0</v>
      </c>
      <c r="AC413" s="21"/>
      <c r="AD413" s="21" t="s">
        <v>905</v>
      </c>
      <c r="AE413" s="22">
        <f t="shared" si="66"/>
        <v>0</v>
      </c>
      <c r="AF413" s="23">
        <f>SUMIF($AC$530:$AC$641,"=G11",$AF$530:$AF$641)</f>
        <v>0</v>
      </c>
      <c r="AG413" s="22">
        <f>SUMIF($AC$3:$AC$452,"=g11",$AG$3:$AG$452)</f>
        <v>0</v>
      </c>
      <c r="AH413" s="23"/>
      <c r="AI413" s="24"/>
      <c r="AJ413" s="2"/>
    </row>
    <row r="414" spans="6:36" ht="15">
      <c r="F414" s="13"/>
      <c r="T414" s="4"/>
      <c r="U414" s="4"/>
      <c r="V414" s="4"/>
      <c r="W414" s="4"/>
      <c r="X414" s="4"/>
      <c r="Y414" s="4"/>
      <c r="Z414" s="4"/>
      <c r="AA414" s="4"/>
      <c r="AB414" s="20">
        <f>SUMIF($AC$3:$AC$452,"=r",$AB$3:$AB$452)</f>
        <v>0</v>
      </c>
      <c r="AC414" s="21"/>
      <c r="AD414" s="21" t="s">
        <v>786</v>
      </c>
      <c r="AE414" s="22">
        <f t="shared" si="66"/>
        <v>0</v>
      </c>
      <c r="AF414" s="23">
        <f>SUMIF($AC$530:$AC$641,"=R",$AF$530:$AF$641)</f>
        <v>0</v>
      </c>
      <c r="AG414" s="22">
        <f>SUMIF($AC$3:$AC$452,"=r",$AG$3:$AG$452)</f>
        <v>0</v>
      </c>
      <c r="AH414" s="23"/>
      <c r="AI414" s="24"/>
      <c r="AJ414" s="2"/>
    </row>
    <row r="415" spans="6:36" ht="15">
      <c r="F415" s="13"/>
      <c r="T415" s="4"/>
      <c r="U415" s="4"/>
      <c r="V415" s="4"/>
      <c r="W415" s="4"/>
      <c r="X415" s="4"/>
      <c r="Y415" s="4"/>
      <c r="Z415" s="4"/>
      <c r="AA415" s="4"/>
      <c r="AB415" s="20">
        <f>SUMIF(AC407:AC409,"=c12a",AB407:AB409)</f>
        <v>0</v>
      </c>
      <c r="AC415" s="21"/>
      <c r="AD415" s="21" t="s">
        <v>759</v>
      </c>
      <c r="AE415" s="22">
        <f t="shared" si="66"/>
        <v>0</v>
      </c>
      <c r="AF415" s="23">
        <f>SUMIF($AC$530:$AC$641,"=C12a",$AF$530:$AF$641)</f>
        <v>0</v>
      </c>
      <c r="AG415" s="22">
        <f>SUMIF(AC407:AC409,"=C12a",AG407:AG409)</f>
        <v>0</v>
      </c>
      <c r="AH415" s="23">
        <f>SUMIF($AC$530:$AC$641,"=C12a",$AH$530:$AH$641)</f>
        <v>0</v>
      </c>
      <c r="AI415" s="24">
        <f>SUMIF(AC407:AC409,"=C12a",AI407:AI409)</f>
        <v>0</v>
      </c>
      <c r="AJ415" s="2"/>
    </row>
    <row r="416" spans="6:36" ht="15">
      <c r="F416" s="13"/>
      <c r="T416" s="4"/>
      <c r="U416" s="4"/>
      <c r="V416" s="4"/>
      <c r="W416" s="4"/>
      <c r="X416" s="4"/>
      <c r="Y416" s="4"/>
      <c r="Z416" s="4"/>
      <c r="AA416" s="4"/>
      <c r="AB416" s="20">
        <f>SUMIF($AC$3:$AC$452,"=c12b",$AB$3:$AB$452)</f>
        <v>0</v>
      </c>
      <c r="AC416" s="21"/>
      <c r="AD416" s="21" t="s">
        <v>38</v>
      </c>
      <c r="AE416" s="22">
        <f t="shared" si="66"/>
        <v>0</v>
      </c>
      <c r="AF416" s="23">
        <f>SUMIF($AC$530:$AC$641,"=c12b",$AF$530:$AF$641)</f>
        <v>0</v>
      </c>
      <c r="AG416" s="22">
        <f>SUMIF($AC$3:$AC$452,"=C12b",$AG$3:$AG$452)</f>
        <v>0</v>
      </c>
      <c r="AH416" s="23">
        <f>SUMIF($AC$530:$AC$641,"=c12b",$AH$530:$AH$641)</f>
        <v>0</v>
      </c>
      <c r="AI416" s="24">
        <f>SUMIF($AC$3:$AC$452,"=C12b",$AI$3:$AI$452)</f>
        <v>0</v>
      </c>
      <c r="AJ416" s="2"/>
    </row>
    <row r="417" spans="6:36" ht="15">
      <c r="F417" s="13"/>
      <c r="T417" s="4"/>
      <c r="U417" s="4"/>
      <c r="V417" s="4"/>
      <c r="W417" s="4"/>
      <c r="X417" s="4"/>
      <c r="Y417" s="4"/>
      <c r="Z417" s="4"/>
      <c r="AA417" s="4"/>
      <c r="AB417" s="20">
        <f>SUMIF($AC$3:$AC$452,"=g12",$AB$3:$AB$452)</f>
        <v>0</v>
      </c>
      <c r="AC417" s="21"/>
      <c r="AD417" s="21" t="s">
        <v>916</v>
      </c>
      <c r="AE417" s="22">
        <f t="shared" si="66"/>
        <v>0</v>
      </c>
      <c r="AF417" s="23">
        <f>SUMIF($AC$530:$AC$641,"=G12",$AF$530:$AF$641)</f>
        <v>0</v>
      </c>
      <c r="AG417" s="22">
        <f>SUMIF($AC$3:$AC$452,"=g12",$AG$3:$AG$452)</f>
        <v>0</v>
      </c>
      <c r="AH417" s="23"/>
      <c r="AI417" s="24"/>
      <c r="AJ417" s="2"/>
    </row>
    <row r="418" spans="6:36" ht="15">
      <c r="F418" s="13"/>
      <c r="T418" s="4"/>
      <c r="U418" s="4"/>
      <c r="V418" s="4"/>
      <c r="W418" s="4"/>
      <c r="X418" s="4"/>
      <c r="Y418" s="4"/>
      <c r="Z418" s="4"/>
      <c r="AA418" s="4"/>
      <c r="AB418" s="20">
        <f>SUMIF($AC$3:$AC$452,"=c21",$AB$3:$AB$452)</f>
        <v>0</v>
      </c>
      <c r="AC418" s="21"/>
      <c r="AD418" s="21" t="s">
        <v>798</v>
      </c>
      <c r="AE418" s="22">
        <f t="shared" si="66"/>
        <v>0</v>
      </c>
      <c r="AF418" s="23">
        <f>SUMIF($AC$530:$AC$641,"=c21",$AF$530:$AF$641)</f>
        <v>0</v>
      </c>
      <c r="AG418" s="22">
        <f>SUMIF($AC$3:$AC$452,"=c21",$AG$3:$AG$452)</f>
        <v>0</v>
      </c>
      <c r="AH418" s="23"/>
      <c r="AI418" s="24"/>
      <c r="AJ418" s="2"/>
    </row>
    <row r="419" spans="6:36" ht="15">
      <c r="F419" s="13"/>
      <c r="T419" s="4"/>
      <c r="U419" s="4"/>
      <c r="V419" s="4"/>
      <c r="W419" s="4"/>
      <c r="X419" s="4"/>
      <c r="Y419" s="4"/>
      <c r="Z419" s="4"/>
      <c r="AA419" s="4"/>
      <c r="AB419" s="20"/>
      <c r="AC419" s="21"/>
      <c r="AD419" s="21"/>
      <c r="AE419" s="22"/>
      <c r="AF419" s="23"/>
      <c r="AG419" s="22"/>
      <c r="AH419" s="23"/>
      <c r="AI419" s="24"/>
      <c r="AJ419" s="2"/>
    </row>
    <row r="420" spans="6:36" ht="15.75" thickBot="1">
      <c r="F420" s="13"/>
      <c r="T420" s="4"/>
      <c r="U420" s="4"/>
      <c r="V420" s="4"/>
      <c r="W420" s="4"/>
      <c r="X420" s="4"/>
      <c r="Y420" s="4"/>
      <c r="Z420" s="4"/>
      <c r="AA420" s="4"/>
      <c r="AB420" s="25">
        <f>SUM(AB411:AB418)</f>
        <v>70</v>
      </c>
      <c r="AC420" s="26"/>
      <c r="AD420" s="26" t="s">
        <v>933</v>
      </c>
      <c r="AE420" s="27">
        <f>SUM(AE411:AE418)</f>
        <v>51712</v>
      </c>
      <c r="AF420" s="28">
        <f>SUM(AF411:AF418)</f>
        <v>0</v>
      </c>
      <c r="AG420" s="27"/>
      <c r="AH420" s="27"/>
      <c r="AI420" s="29"/>
      <c r="AJ420" s="2"/>
    </row>
    <row r="421" spans="6:36" ht="15">
      <c r="F421" s="13"/>
      <c r="T421" s="4"/>
      <c r="U421" s="4"/>
      <c r="V421" s="4"/>
      <c r="W421" s="4"/>
      <c r="X421" s="4"/>
      <c r="Y421" s="4"/>
      <c r="Z421" s="4"/>
      <c r="AA421" s="4"/>
      <c r="AB421" s="37">
        <v>2019</v>
      </c>
      <c r="AC421" s="15"/>
      <c r="AD421" s="15"/>
      <c r="AE421" s="17"/>
      <c r="AF421" s="18"/>
      <c r="AG421" s="17"/>
      <c r="AH421" s="17"/>
      <c r="AI421" s="19"/>
      <c r="AJ421" s="2"/>
    </row>
    <row r="422" spans="6:36" ht="15">
      <c r="F422" s="13"/>
      <c r="T422" s="4"/>
      <c r="U422" s="4"/>
      <c r="V422" s="4"/>
      <c r="W422" s="4"/>
      <c r="X422" s="4"/>
      <c r="Y422" s="4"/>
      <c r="Z422" s="4"/>
      <c r="AA422" s="4"/>
      <c r="AB422" s="20">
        <f aca="true" t="shared" si="67" ref="AB422:AB429">AB411</f>
        <v>70</v>
      </c>
      <c r="AC422" s="21"/>
      <c r="AD422" s="21" t="s">
        <v>24</v>
      </c>
      <c r="AE422" s="22">
        <f>AG422+AI422</f>
        <v>38784</v>
      </c>
      <c r="AF422" s="23">
        <f>SUMIF($AC$530:$AC$641,"=c11",$AF$530:$AF$641)</f>
        <v>0</v>
      </c>
      <c r="AG422" s="22">
        <f aca="true" t="shared" si="68" ref="AG422:AG429">AG411*0.75</f>
        <v>38784</v>
      </c>
      <c r="AH422" s="23"/>
      <c r="AI422" s="24"/>
      <c r="AJ422" s="2"/>
    </row>
    <row r="423" spans="6:36" ht="15">
      <c r="F423" s="13"/>
      <c r="T423" s="4"/>
      <c r="U423" s="4"/>
      <c r="V423" s="4"/>
      <c r="W423" s="4"/>
      <c r="X423" s="4"/>
      <c r="Y423" s="4"/>
      <c r="Z423" s="4"/>
      <c r="AA423" s="4"/>
      <c r="AB423" s="20">
        <f t="shared" si="67"/>
        <v>0</v>
      </c>
      <c r="AC423" s="21"/>
      <c r="AD423" s="21" t="s">
        <v>33</v>
      </c>
      <c r="AE423" s="22">
        <f aca="true" t="shared" si="69" ref="AE423:AE429">AG423+AI423</f>
        <v>0</v>
      </c>
      <c r="AF423" s="23">
        <f>SUMIF($AC$530:$AC$641,"=c11o",$AF$530:$AF$641)</f>
        <v>0</v>
      </c>
      <c r="AG423" s="22">
        <f t="shared" si="68"/>
        <v>0</v>
      </c>
      <c r="AH423" s="23"/>
      <c r="AI423" s="24"/>
      <c r="AJ423" s="2"/>
    </row>
    <row r="424" spans="6:36" ht="15">
      <c r="F424" s="13"/>
      <c r="T424" s="4"/>
      <c r="U424" s="4"/>
      <c r="V424" s="4"/>
      <c r="W424" s="4"/>
      <c r="X424" s="4"/>
      <c r="Y424" s="4"/>
      <c r="Z424" s="4"/>
      <c r="AA424" s="4"/>
      <c r="AB424" s="20">
        <f t="shared" si="67"/>
        <v>0</v>
      </c>
      <c r="AC424" s="21"/>
      <c r="AD424" s="21" t="s">
        <v>905</v>
      </c>
      <c r="AE424" s="22">
        <f t="shared" si="69"/>
        <v>0</v>
      </c>
      <c r="AF424" s="23">
        <f>SUMIF($AC$530:$AC$641,"=G11",$AF$530:$AF$641)</f>
        <v>0</v>
      </c>
      <c r="AG424" s="22">
        <f t="shared" si="68"/>
        <v>0</v>
      </c>
      <c r="AH424" s="23"/>
      <c r="AI424" s="24"/>
      <c r="AJ424" s="2"/>
    </row>
    <row r="425" spans="6:36" ht="15">
      <c r="F425" s="13"/>
      <c r="T425" s="4"/>
      <c r="U425" s="4"/>
      <c r="V425" s="4"/>
      <c r="W425" s="4"/>
      <c r="X425" s="4"/>
      <c r="Y425" s="4"/>
      <c r="Z425" s="4"/>
      <c r="AA425" s="4"/>
      <c r="AB425" s="20">
        <f t="shared" si="67"/>
        <v>0</v>
      </c>
      <c r="AC425" s="21"/>
      <c r="AD425" s="21" t="s">
        <v>786</v>
      </c>
      <c r="AE425" s="22">
        <f t="shared" si="69"/>
        <v>0</v>
      </c>
      <c r="AF425" s="23">
        <f>SUMIF($AC$530:$AC$641,"=R",$AF$530:$AF$641)</f>
        <v>0</v>
      </c>
      <c r="AG425" s="22">
        <f t="shared" si="68"/>
        <v>0</v>
      </c>
      <c r="AH425" s="23"/>
      <c r="AI425" s="24"/>
      <c r="AJ425" s="2"/>
    </row>
    <row r="426" spans="6:36" ht="15">
      <c r="F426" s="13"/>
      <c r="T426" s="4"/>
      <c r="U426" s="4"/>
      <c r="V426" s="4"/>
      <c r="W426" s="4"/>
      <c r="X426" s="4"/>
      <c r="Y426" s="4"/>
      <c r="Z426" s="4"/>
      <c r="AA426" s="4"/>
      <c r="AB426" s="20">
        <f t="shared" si="67"/>
        <v>0</v>
      </c>
      <c r="AC426" s="21"/>
      <c r="AD426" s="21" t="s">
        <v>759</v>
      </c>
      <c r="AE426" s="22">
        <f t="shared" si="69"/>
        <v>0</v>
      </c>
      <c r="AF426" s="23">
        <f>SUMIF($AC$530:$AC$641,"=C12a",$AF$530:$AF$641)</f>
        <v>0</v>
      </c>
      <c r="AG426" s="22">
        <f t="shared" si="68"/>
        <v>0</v>
      </c>
      <c r="AH426" s="22"/>
      <c r="AI426" s="24">
        <f>AI415*0.75</f>
        <v>0</v>
      </c>
      <c r="AJ426" s="2"/>
    </row>
    <row r="427" spans="6:36" ht="15">
      <c r="F427" s="13"/>
      <c r="T427" s="4"/>
      <c r="U427" s="4"/>
      <c r="V427" s="4"/>
      <c r="W427" s="4"/>
      <c r="X427" s="4"/>
      <c r="Y427" s="4"/>
      <c r="Z427" s="4"/>
      <c r="AA427" s="4"/>
      <c r="AB427" s="20">
        <f t="shared" si="67"/>
        <v>0</v>
      </c>
      <c r="AC427" s="21"/>
      <c r="AD427" s="21" t="s">
        <v>38</v>
      </c>
      <c r="AE427" s="22">
        <f t="shared" si="69"/>
        <v>0</v>
      </c>
      <c r="AF427" s="23">
        <f>SUMIF($AC$530:$AC$641,"=c12b",$AF$530:$AF$641)</f>
        <v>0</v>
      </c>
      <c r="AG427" s="22">
        <f t="shared" si="68"/>
        <v>0</v>
      </c>
      <c r="AH427" s="22"/>
      <c r="AI427" s="24">
        <f>AI416*0.75</f>
        <v>0</v>
      </c>
      <c r="AJ427" s="2"/>
    </row>
    <row r="428" spans="6:36" ht="15">
      <c r="F428" s="13"/>
      <c r="T428" s="4"/>
      <c r="U428" s="4"/>
      <c r="V428" s="4"/>
      <c r="W428" s="4"/>
      <c r="X428" s="4"/>
      <c r="Y428" s="4"/>
      <c r="Z428" s="4"/>
      <c r="AA428" s="4"/>
      <c r="AB428" s="20">
        <f t="shared" si="67"/>
        <v>0</v>
      </c>
      <c r="AC428" s="21"/>
      <c r="AD428" s="21" t="s">
        <v>916</v>
      </c>
      <c r="AE428" s="22">
        <f t="shared" si="69"/>
        <v>0</v>
      </c>
      <c r="AF428" s="23">
        <f>SUMIF($AC$530:$AC$641,"=G12",$AF$530:$AF$641)</f>
        <v>0</v>
      </c>
      <c r="AG428" s="22">
        <f t="shared" si="68"/>
        <v>0</v>
      </c>
      <c r="AH428" s="23"/>
      <c r="AI428" s="24"/>
      <c r="AJ428" s="2"/>
    </row>
    <row r="429" spans="6:36" ht="15">
      <c r="F429" s="13"/>
      <c r="T429" s="4"/>
      <c r="U429" s="4"/>
      <c r="V429" s="4"/>
      <c r="W429" s="4"/>
      <c r="X429" s="4"/>
      <c r="Y429" s="4"/>
      <c r="Z429" s="4"/>
      <c r="AA429" s="4"/>
      <c r="AB429" s="20">
        <f t="shared" si="67"/>
        <v>0</v>
      </c>
      <c r="AC429" s="21"/>
      <c r="AD429" s="21" t="s">
        <v>798</v>
      </c>
      <c r="AE429" s="22">
        <f t="shared" si="69"/>
        <v>0</v>
      </c>
      <c r="AF429" s="23">
        <f>SUMIF($AC$530:$AC$641,"=c21",$AF$530:$AF$641)</f>
        <v>0</v>
      </c>
      <c r="AG429" s="22">
        <f t="shared" si="68"/>
        <v>0</v>
      </c>
      <c r="AH429" s="23"/>
      <c r="AI429" s="24"/>
      <c r="AJ429" s="2"/>
    </row>
    <row r="430" spans="6:36" ht="15">
      <c r="F430" s="13"/>
      <c r="T430" s="4"/>
      <c r="U430" s="4"/>
      <c r="V430" s="4"/>
      <c r="W430" s="4"/>
      <c r="X430" s="4"/>
      <c r="Y430" s="4"/>
      <c r="Z430" s="4"/>
      <c r="AA430" s="4"/>
      <c r="AB430" s="20"/>
      <c r="AC430" s="21"/>
      <c r="AD430" s="21"/>
      <c r="AE430" s="22"/>
      <c r="AF430" s="23"/>
      <c r="AG430" s="22"/>
      <c r="AH430" s="23"/>
      <c r="AI430" s="24"/>
      <c r="AJ430" s="2"/>
    </row>
    <row r="431" spans="6:36" ht="15.75" thickBot="1">
      <c r="F431" s="13"/>
      <c r="T431" s="4"/>
      <c r="U431" s="4"/>
      <c r="V431" s="4"/>
      <c r="W431" s="4"/>
      <c r="X431" s="4"/>
      <c r="Y431" s="4"/>
      <c r="Z431" s="4"/>
      <c r="AA431" s="4"/>
      <c r="AB431" s="25">
        <f>SUM(AB422:AB429)</f>
        <v>70</v>
      </c>
      <c r="AC431" s="26"/>
      <c r="AD431" s="26" t="s">
        <v>933</v>
      </c>
      <c r="AE431" s="27">
        <f>SUM(AE422:AE429)</f>
        <v>38784</v>
      </c>
      <c r="AF431" s="28">
        <f>SUM(AF422:AF429)</f>
        <v>0</v>
      </c>
      <c r="AG431" s="27"/>
      <c r="AH431" s="27"/>
      <c r="AI431" s="29"/>
      <c r="AJ431" s="2"/>
    </row>
    <row r="432" spans="6:36" ht="15">
      <c r="F432" s="13"/>
      <c r="T432" s="4"/>
      <c r="U432" s="4"/>
      <c r="V432" s="4"/>
      <c r="W432" s="4"/>
      <c r="X432" s="4"/>
      <c r="Y432" s="4"/>
      <c r="Z432" s="4"/>
      <c r="AA432" s="4"/>
      <c r="AB432" s="37">
        <v>2020</v>
      </c>
      <c r="AC432" s="15"/>
      <c r="AD432" s="15"/>
      <c r="AE432" s="17"/>
      <c r="AF432" s="18"/>
      <c r="AG432" s="17"/>
      <c r="AH432" s="17"/>
      <c r="AI432" s="19"/>
      <c r="AJ432" s="2"/>
    </row>
    <row r="433" spans="6:36" ht="15">
      <c r="F433" s="13"/>
      <c r="T433" s="4"/>
      <c r="U433" s="4"/>
      <c r="V433" s="4"/>
      <c r="W433" s="4"/>
      <c r="X433" s="4"/>
      <c r="Y433" s="4"/>
      <c r="Z433" s="4"/>
      <c r="AA433" s="4"/>
      <c r="AB433" s="20">
        <f aca="true" t="shared" si="70" ref="AB433:AB440">AB411</f>
        <v>70</v>
      </c>
      <c r="AC433" s="21"/>
      <c r="AD433" s="21" t="s">
        <v>24</v>
      </c>
      <c r="AE433" s="22">
        <f>AG433+AI433</f>
        <v>12928</v>
      </c>
      <c r="AF433" s="23">
        <f>SUMIF($AC$530:$AC$641,"=c11",$AF$530:$AF$641)</f>
        <v>0</v>
      </c>
      <c r="AG433" s="22">
        <f aca="true" t="shared" si="71" ref="AG433:AG440">AG411*0.25</f>
        <v>12928</v>
      </c>
      <c r="AH433" s="23"/>
      <c r="AI433" s="24"/>
      <c r="AJ433" s="2"/>
    </row>
    <row r="434" spans="6:36" ht="15">
      <c r="F434" s="13"/>
      <c r="T434" s="4"/>
      <c r="U434" s="4"/>
      <c r="V434" s="4"/>
      <c r="W434" s="4"/>
      <c r="X434" s="4"/>
      <c r="Y434" s="4"/>
      <c r="Z434" s="4"/>
      <c r="AA434" s="4"/>
      <c r="AB434" s="20">
        <f t="shared" si="70"/>
        <v>0</v>
      </c>
      <c r="AC434" s="21"/>
      <c r="AD434" s="21" t="s">
        <v>33</v>
      </c>
      <c r="AE434" s="22">
        <f aca="true" t="shared" si="72" ref="AE434:AE440">AG434+AI434</f>
        <v>0</v>
      </c>
      <c r="AF434" s="23">
        <f>SUMIF($AC$530:$AC$641,"=c11o",$AF$530:$AF$641)</f>
        <v>0</v>
      </c>
      <c r="AG434" s="22">
        <f t="shared" si="71"/>
        <v>0</v>
      </c>
      <c r="AH434" s="23"/>
      <c r="AI434" s="24"/>
      <c r="AJ434" s="2"/>
    </row>
    <row r="435" spans="6:36" ht="15">
      <c r="F435" s="13"/>
      <c r="T435" s="4"/>
      <c r="U435" s="4"/>
      <c r="V435" s="4"/>
      <c r="W435" s="4"/>
      <c r="X435" s="4"/>
      <c r="Y435" s="4"/>
      <c r="Z435" s="4"/>
      <c r="AA435" s="4"/>
      <c r="AB435" s="20">
        <f t="shared" si="70"/>
        <v>0</v>
      </c>
      <c r="AC435" s="21"/>
      <c r="AD435" s="21" t="s">
        <v>905</v>
      </c>
      <c r="AE435" s="22">
        <f t="shared" si="72"/>
        <v>0</v>
      </c>
      <c r="AF435" s="23">
        <f>SUMIF($AC$530:$AC$641,"=G11",$AF$530:$AF$641)</f>
        <v>0</v>
      </c>
      <c r="AG435" s="22">
        <f t="shared" si="71"/>
        <v>0</v>
      </c>
      <c r="AH435" s="23"/>
      <c r="AI435" s="24"/>
      <c r="AJ435" s="2"/>
    </row>
    <row r="436" spans="6:36" ht="15">
      <c r="F436" s="13"/>
      <c r="T436" s="4"/>
      <c r="U436" s="4"/>
      <c r="V436" s="4"/>
      <c r="W436" s="4"/>
      <c r="X436" s="4"/>
      <c r="Y436" s="4"/>
      <c r="Z436" s="4"/>
      <c r="AA436" s="4"/>
      <c r="AB436" s="20">
        <f t="shared" si="70"/>
        <v>0</v>
      </c>
      <c r="AC436" s="21"/>
      <c r="AD436" s="21" t="s">
        <v>786</v>
      </c>
      <c r="AE436" s="22">
        <f t="shared" si="72"/>
        <v>0</v>
      </c>
      <c r="AF436" s="23">
        <f>SUMIF($AC$530:$AC$641,"=R",$AF$530:$AF$641)</f>
        <v>0</v>
      </c>
      <c r="AG436" s="22">
        <f t="shared" si="71"/>
        <v>0</v>
      </c>
      <c r="AH436" s="23"/>
      <c r="AI436" s="24"/>
      <c r="AJ436" s="2"/>
    </row>
    <row r="437" spans="6:36" ht="15">
      <c r="F437" s="13"/>
      <c r="T437" s="4"/>
      <c r="U437" s="4"/>
      <c r="V437" s="4"/>
      <c r="W437" s="4"/>
      <c r="X437" s="4"/>
      <c r="Y437" s="4"/>
      <c r="Z437" s="4"/>
      <c r="AA437" s="4"/>
      <c r="AB437" s="20">
        <f t="shared" si="70"/>
        <v>0</v>
      </c>
      <c r="AC437" s="21"/>
      <c r="AD437" s="21" t="s">
        <v>759</v>
      </c>
      <c r="AE437" s="22">
        <f t="shared" si="72"/>
        <v>0</v>
      </c>
      <c r="AF437" s="23">
        <f>SUMIF($AC$530:$AC$641,"=C12a",$AF$530:$AF$641)</f>
        <v>0</v>
      </c>
      <c r="AG437" s="22">
        <f t="shared" si="71"/>
        <v>0</v>
      </c>
      <c r="AH437" s="22"/>
      <c r="AI437" s="24">
        <f>AI415*0.25</f>
        <v>0</v>
      </c>
      <c r="AJ437" s="2"/>
    </row>
    <row r="438" spans="6:36" ht="15">
      <c r="F438" s="13"/>
      <c r="T438" s="4"/>
      <c r="U438" s="4"/>
      <c r="V438" s="4"/>
      <c r="W438" s="4"/>
      <c r="X438" s="4"/>
      <c r="Y438" s="4"/>
      <c r="Z438" s="4"/>
      <c r="AA438" s="4"/>
      <c r="AB438" s="20">
        <f t="shared" si="70"/>
        <v>0</v>
      </c>
      <c r="AC438" s="21"/>
      <c r="AD438" s="21" t="s">
        <v>38</v>
      </c>
      <c r="AE438" s="22">
        <f t="shared" si="72"/>
        <v>0</v>
      </c>
      <c r="AF438" s="23">
        <f>SUMIF($AC$530:$AC$641,"=c12b",$AF$530:$AF$641)</f>
        <v>0</v>
      </c>
      <c r="AG438" s="22">
        <f t="shared" si="71"/>
        <v>0</v>
      </c>
      <c r="AH438" s="22"/>
      <c r="AI438" s="24">
        <f>AI416*0.25</f>
        <v>0</v>
      </c>
      <c r="AJ438" s="2"/>
    </row>
    <row r="439" spans="6:36" ht="15">
      <c r="F439" s="13"/>
      <c r="T439" s="4"/>
      <c r="U439" s="4"/>
      <c r="V439" s="4"/>
      <c r="W439" s="4"/>
      <c r="X439" s="4"/>
      <c r="Y439" s="4"/>
      <c r="Z439" s="4"/>
      <c r="AA439" s="4"/>
      <c r="AB439" s="20">
        <f t="shared" si="70"/>
        <v>0</v>
      </c>
      <c r="AC439" s="21"/>
      <c r="AD439" s="21" t="s">
        <v>916</v>
      </c>
      <c r="AE439" s="22">
        <f t="shared" si="72"/>
        <v>0</v>
      </c>
      <c r="AF439" s="23">
        <f>SUMIF($AC$530:$AC$641,"=G12",$AF$530:$AF$641)</f>
        <v>0</v>
      </c>
      <c r="AG439" s="22">
        <f t="shared" si="71"/>
        <v>0</v>
      </c>
      <c r="AH439" s="23"/>
      <c r="AI439" s="24"/>
      <c r="AJ439" s="2"/>
    </row>
    <row r="440" spans="6:36" ht="15">
      <c r="F440" s="13"/>
      <c r="T440" s="4"/>
      <c r="U440" s="4"/>
      <c r="V440" s="4"/>
      <c r="W440" s="4"/>
      <c r="X440" s="4"/>
      <c r="Y440" s="4"/>
      <c r="Z440" s="4"/>
      <c r="AA440" s="4"/>
      <c r="AB440" s="20">
        <f t="shared" si="70"/>
        <v>0</v>
      </c>
      <c r="AC440" s="21"/>
      <c r="AD440" s="21" t="s">
        <v>798</v>
      </c>
      <c r="AE440" s="22">
        <f t="shared" si="72"/>
        <v>0</v>
      </c>
      <c r="AF440" s="23">
        <f>SUMIF($AC$530:$AC$641,"=c21",$AF$530:$AF$641)</f>
        <v>0</v>
      </c>
      <c r="AG440" s="22">
        <f t="shared" si="71"/>
        <v>0</v>
      </c>
      <c r="AH440" s="23"/>
      <c r="AI440" s="24"/>
      <c r="AJ440" s="2"/>
    </row>
    <row r="441" spans="6:36" ht="15">
      <c r="F441" s="13"/>
      <c r="T441" s="4"/>
      <c r="U441" s="4"/>
      <c r="V441" s="4"/>
      <c r="W441" s="4"/>
      <c r="X441" s="4"/>
      <c r="Y441" s="4"/>
      <c r="Z441" s="4"/>
      <c r="AA441" s="4"/>
      <c r="AB441" s="20"/>
      <c r="AC441" s="21"/>
      <c r="AD441" s="21"/>
      <c r="AE441" s="22"/>
      <c r="AF441" s="23"/>
      <c r="AG441" s="22"/>
      <c r="AH441" s="23"/>
      <c r="AI441" s="24"/>
      <c r="AJ441" s="2"/>
    </row>
    <row r="442" spans="6:36" ht="15.75" thickBot="1">
      <c r="F442" s="13"/>
      <c r="T442" s="4"/>
      <c r="U442" s="4"/>
      <c r="V442" s="4"/>
      <c r="W442" s="4"/>
      <c r="X442" s="4"/>
      <c r="Y442" s="4"/>
      <c r="Z442" s="4"/>
      <c r="AA442" s="4"/>
      <c r="AB442" s="25">
        <f>SUM(AB433:AB440)</f>
        <v>70</v>
      </c>
      <c r="AC442" s="26"/>
      <c r="AD442" s="26" t="s">
        <v>933</v>
      </c>
      <c r="AE442" s="27">
        <f>SUM(AE433:AE440)</f>
        <v>12928</v>
      </c>
      <c r="AF442" s="28">
        <f>SUM(AF433:AF440)</f>
        <v>0</v>
      </c>
      <c r="AG442" s="27"/>
      <c r="AH442" s="27"/>
      <c r="AI442" s="29"/>
      <c r="AJ442" s="2"/>
    </row>
    <row r="443" spans="6:36" ht="15">
      <c r="F443" s="1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5"/>
      <c r="AF443" s="6"/>
      <c r="AG443" s="5"/>
      <c r="AH443" s="5"/>
      <c r="AI443" s="5"/>
      <c r="AJ443" s="2"/>
    </row>
    <row r="444" spans="6:36" ht="15">
      <c r="F444" s="13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5"/>
      <c r="AF444" s="6"/>
      <c r="AG444" s="5"/>
      <c r="AH444" s="5"/>
      <c r="AI444" s="5"/>
      <c r="AJ444" s="2"/>
    </row>
    <row r="445" spans="6:36" ht="15">
      <c r="F445" s="13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5"/>
      <c r="AF445" s="6"/>
      <c r="AG445" s="5"/>
      <c r="AH445" s="5"/>
      <c r="AI445" s="5"/>
      <c r="AJ445" s="2"/>
    </row>
    <row r="446" spans="6:36" ht="15">
      <c r="F446" s="13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5"/>
      <c r="AF446" s="6"/>
      <c r="AG446" s="5"/>
      <c r="AH446" s="5"/>
      <c r="AI446" s="5"/>
      <c r="AJ446" s="2"/>
    </row>
    <row r="447" spans="1:36" s="1" customFormat="1" ht="15.75" thickBot="1">
      <c r="A447" s="1">
        <v>7</v>
      </c>
      <c r="B447" s="1">
        <v>8321961078</v>
      </c>
      <c r="C447" s="1" t="s">
        <v>758</v>
      </c>
      <c r="D447" s="1">
        <v>70000905</v>
      </c>
      <c r="E447" s="1">
        <v>1</v>
      </c>
      <c r="F447" s="11" t="s">
        <v>25</v>
      </c>
      <c r="G447" s="1" t="s">
        <v>26</v>
      </c>
      <c r="H447" s="1" t="s">
        <v>27</v>
      </c>
      <c r="I447" s="1">
        <v>1</v>
      </c>
      <c r="K447" s="1" t="s">
        <v>28</v>
      </c>
      <c r="L447" s="1" t="s">
        <v>26</v>
      </c>
      <c r="M447" s="1" t="s">
        <v>26</v>
      </c>
      <c r="N447" s="1" t="s">
        <v>159</v>
      </c>
      <c r="O447" s="1">
        <v>14</v>
      </c>
      <c r="Q447" s="1" t="s">
        <v>28</v>
      </c>
      <c r="R447" s="1" t="s">
        <v>26</v>
      </c>
      <c r="S447" s="1" t="s">
        <v>760</v>
      </c>
      <c r="T447" s="7" t="s">
        <v>26</v>
      </c>
      <c r="U447" s="7" t="s">
        <v>159</v>
      </c>
      <c r="V447" s="7">
        <v>14</v>
      </c>
      <c r="W447" s="7"/>
      <c r="X447" s="7" t="s">
        <v>28</v>
      </c>
      <c r="Y447" s="7" t="s">
        <v>26</v>
      </c>
      <c r="Z447" s="7">
        <v>90041006</v>
      </c>
      <c r="AA447" s="7" t="s">
        <v>761</v>
      </c>
      <c r="AB447" s="7">
        <v>20</v>
      </c>
      <c r="AC447" s="7" t="s">
        <v>759</v>
      </c>
      <c r="AD447" s="9">
        <v>30756</v>
      </c>
      <c r="AE447" s="8">
        <f>AG447+AI447</f>
        <v>24604</v>
      </c>
      <c r="AF447" s="9">
        <v>10840</v>
      </c>
      <c r="AG447" s="8">
        <f>INT(AF447*0.8)</f>
        <v>8672</v>
      </c>
      <c r="AH447" s="9">
        <v>19916</v>
      </c>
      <c r="AI447" s="8">
        <f>INT(AH447*0.8)</f>
        <v>15932</v>
      </c>
      <c r="AJ447" s="3">
        <v>0</v>
      </c>
    </row>
    <row r="448" spans="6:36" ht="15">
      <c r="F448" s="13"/>
      <c r="T448" s="4"/>
      <c r="U448" s="4"/>
      <c r="V448" s="4"/>
      <c r="W448" s="4"/>
      <c r="X448" s="4"/>
      <c r="Y448" s="4"/>
      <c r="Z448" s="4"/>
      <c r="AA448" s="4"/>
      <c r="AB448" s="14" t="s">
        <v>943</v>
      </c>
      <c r="AC448" s="15"/>
      <c r="AD448" s="16" t="s">
        <v>944</v>
      </c>
      <c r="AE448" s="17" t="s">
        <v>945</v>
      </c>
      <c r="AF448" s="18"/>
      <c r="AG448" s="17" t="s">
        <v>946</v>
      </c>
      <c r="AH448" s="18"/>
      <c r="AI448" s="19" t="s">
        <v>947</v>
      </c>
      <c r="AJ448" s="2"/>
    </row>
    <row r="449" spans="6:36" ht="15">
      <c r="F449" s="13"/>
      <c r="T449" s="4"/>
      <c r="U449" s="4"/>
      <c r="V449" s="4"/>
      <c r="W449" s="4"/>
      <c r="X449" s="4"/>
      <c r="Y449" s="4"/>
      <c r="Z449" s="4"/>
      <c r="AA449" s="4"/>
      <c r="AB449" s="20">
        <f>SUMIF(AC447,"=c11",AB447)</f>
        <v>0</v>
      </c>
      <c r="AC449" s="21"/>
      <c r="AD449" s="21" t="s">
        <v>24</v>
      </c>
      <c r="AE449" s="22">
        <f>AG449+AI449</f>
        <v>0</v>
      </c>
      <c r="AF449" s="23">
        <f>SUMIF($AC$530:$AC$641,"=c11",$AF$530:$AF$641)</f>
        <v>0</v>
      </c>
      <c r="AG449" s="22">
        <f>SUMIF(AC447,"=c11",AG447)</f>
        <v>0</v>
      </c>
      <c r="AH449" s="23"/>
      <c r="AI449" s="24"/>
      <c r="AJ449" s="2"/>
    </row>
    <row r="450" spans="6:36" ht="15">
      <c r="F450" s="13"/>
      <c r="T450" s="4"/>
      <c r="U450" s="4"/>
      <c r="V450" s="4"/>
      <c r="W450" s="4"/>
      <c r="X450" s="4"/>
      <c r="Y450" s="4"/>
      <c r="Z450" s="4"/>
      <c r="AA450" s="4"/>
      <c r="AB450" s="20">
        <f>SUMIF($AC$3:$AC$452,"=c11o",$AB$3:$AB$452)</f>
        <v>0</v>
      </c>
      <c r="AC450" s="21"/>
      <c r="AD450" s="21" t="s">
        <v>33</v>
      </c>
      <c r="AE450" s="22">
        <f aca="true" t="shared" si="73" ref="AE450:AE456">AG450+AI450</f>
        <v>0</v>
      </c>
      <c r="AF450" s="23">
        <f>SUMIF($AC$530:$AC$641,"=c11o",$AF$530:$AF$641)</f>
        <v>0</v>
      </c>
      <c r="AG450" s="22">
        <f>SUMIF($AC$3:$AC$452,"=c11o",$AG$3:$AG$452)</f>
        <v>0</v>
      </c>
      <c r="AH450" s="23"/>
      <c r="AI450" s="24"/>
      <c r="AJ450" s="2"/>
    </row>
    <row r="451" spans="6:36" ht="15">
      <c r="F451" s="13"/>
      <c r="T451" s="4"/>
      <c r="U451" s="4"/>
      <c r="V451" s="4"/>
      <c r="W451" s="4"/>
      <c r="X451" s="4"/>
      <c r="Y451" s="4"/>
      <c r="Z451" s="4"/>
      <c r="AA451" s="4"/>
      <c r="AB451" s="20">
        <f>SUMIF($AC$3:$AC$452,"=g11",$AB$3:$AB$452)</f>
        <v>0</v>
      </c>
      <c r="AC451" s="21"/>
      <c r="AD451" s="21" t="s">
        <v>905</v>
      </c>
      <c r="AE451" s="22">
        <f t="shared" si="73"/>
        <v>0</v>
      </c>
      <c r="AF451" s="23">
        <f>SUMIF($AC$530:$AC$641,"=G11",$AF$530:$AF$641)</f>
        <v>0</v>
      </c>
      <c r="AG451" s="22">
        <f>SUMIF($AC$3:$AC$452,"=g11",$AG$3:$AG$452)</f>
        <v>0</v>
      </c>
      <c r="AH451" s="23"/>
      <c r="AI451" s="24"/>
      <c r="AJ451" s="2"/>
    </row>
    <row r="452" spans="6:36" ht="15">
      <c r="F452" s="13"/>
      <c r="T452" s="4"/>
      <c r="U452" s="4"/>
      <c r="V452" s="4"/>
      <c r="W452" s="4"/>
      <c r="X452" s="4"/>
      <c r="Y452" s="4"/>
      <c r="Z452" s="4"/>
      <c r="AA452" s="4"/>
      <c r="AB452" s="20">
        <f>SUMIF($AC$3:$AC$452,"=r",$AB$3:$AB$452)</f>
        <v>0</v>
      </c>
      <c r="AC452" s="21"/>
      <c r="AD452" s="21" t="s">
        <v>786</v>
      </c>
      <c r="AE452" s="22">
        <f t="shared" si="73"/>
        <v>0</v>
      </c>
      <c r="AF452" s="23">
        <f>SUMIF($AC$530:$AC$641,"=R",$AF$530:$AF$641)</f>
        <v>0</v>
      </c>
      <c r="AG452" s="22">
        <f>SUMIF($AC$3:$AC$452,"=r",$AG$3:$AG$452)</f>
        <v>0</v>
      </c>
      <c r="AH452" s="23"/>
      <c r="AI452" s="24"/>
      <c r="AJ452" s="2"/>
    </row>
    <row r="453" spans="6:36" ht="15">
      <c r="F453" s="13"/>
      <c r="T453" s="4"/>
      <c r="U453" s="4"/>
      <c r="V453" s="4"/>
      <c r="W453" s="4"/>
      <c r="X453" s="4"/>
      <c r="Y453" s="4"/>
      <c r="Z453" s="4"/>
      <c r="AA453" s="4"/>
      <c r="AB453" s="20">
        <f>SUMIF(AC447,"=c12a",AB447)</f>
        <v>20</v>
      </c>
      <c r="AC453" s="21"/>
      <c r="AD453" s="21" t="s">
        <v>759</v>
      </c>
      <c r="AE453" s="22">
        <f t="shared" si="73"/>
        <v>24604</v>
      </c>
      <c r="AF453" s="23">
        <f>SUMIF($AC$530:$AC$641,"=C12a",$AF$530:$AF$641)</f>
        <v>0</v>
      </c>
      <c r="AG453" s="22">
        <f>SUMIF(AC447,"=C12a",AG447)</f>
        <v>8672</v>
      </c>
      <c r="AH453" s="23">
        <f>SUMIF($AC$530:$AC$641,"=C12a",$AH$530:$AH$641)</f>
        <v>0</v>
      </c>
      <c r="AI453" s="24">
        <f>SUMIF(AC447,"=C12a",AI447)</f>
        <v>15932</v>
      </c>
      <c r="AJ453" s="2"/>
    </row>
    <row r="454" spans="6:36" ht="15">
      <c r="F454" s="13"/>
      <c r="T454" s="4"/>
      <c r="U454" s="4"/>
      <c r="V454" s="4"/>
      <c r="W454" s="4"/>
      <c r="X454" s="4"/>
      <c r="Y454" s="4"/>
      <c r="Z454" s="4"/>
      <c r="AA454" s="4"/>
      <c r="AB454" s="20">
        <f>SUMIF($AC$3:$AC$452,"=c12b",$AB$3:$AB$452)</f>
        <v>0</v>
      </c>
      <c r="AC454" s="21"/>
      <c r="AD454" s="21" t="s">
        <v>38</v>
      </c>
      <c r="AE454" s="22">
        <f t="shared" si="73"/>
        <v>0</v>
      </c>
      <c r="AF454" s="23">
        <f>SUMIF($AC$530:$AC$641,"=c12b",$AF$530:$AF$641)</f>
        <v>0</v>
      </c>
      <c r="AG454" s="22">
        <f>SUMIF($AC$3:$AC$452,"=C12b",$AG$3:$AG$452)</f>
        <v>0</v>
      </c>
      <c r="AH454" s="23">
        <f>SUMIF($AC$530:$AC$641,"=c12b",$AH$530:$AH$641)</f>
        <v>0</v>
      </c>
      <c r="AI454" s="24">
        <f>SUMIF($AC$3:$AC$452,"=C12b",$AI$3:$AI$452)</f>
        <v>0</v>
      </c>
      <c r="AJ454" s="2"/>
    </row>
    <row r="455" spans="6:36" ht="15">
      <c r="F455" s="13"/>
      <c r="T455" s="4"/>
      <c r="U455" s="4"/>
      <c r="V455" s="4"/>
      <c r="W455" s="4"/>
      <c r="X455" s="4"/>
      <c r="Y455" s="4"/>
      <c r="Z455" s="4"/>
      <c r="AA455" s="4"/>
      <c r="AB455" s="20">
        <f>SUMIF($AC$3:$AC$452,"=g12",$AB$3:$AB$452)</f>
        <v>0</v>
      </c>
      <c r="AC455" s="21"/>
      <c r="AD455" s="21" t="s">
        <v>916</v>
      </c>
      <c r="AE455" s="22">
        <f t="shared" si="73"/>
        <v>0</v>
      </c>
      <c r="AF455" s="23">
        <f>SUMIF($AC$530:$AC$641,"=G12",$AF$530:$AF$641)</f>
        <v>0</v>
      </c>
      <c r="AG455" s="22">
        <f>SUMIF($AC$3:$AC$452,"=g12",$AG$3:$AG$452)</f>
        <v>0</v>
      </c>
      <c r="AH455" s="23"/>
      <c r="AI455" s="24"/>
      <c r="AJ455" s="2"/>
    </row>
    <row r="456" spans="6:36" ht="15">
      <c r="F456" s="13"/>
      <c r="T456" s="4"/>
      <c r="U456" s="4"/>
      <c r="V456" s="4"/>
      <c r="W456" s="4"/>
      <c r="X456" s="4"/>
      <c r="Y456" s="4"/>
      <c r="Z456" s="4"/>
      <c r="AA456" s="4"/>
      <c r="AB456" s="20">
        <f>SUMIF($AC$3:$AC$452,"=c21",$AB$3:$AB$452)</f>
        <v>0</v>
      </c>
      <c r="AC456" s="21"/>
      <c r="AD456" s="21" t="s">
        <v>798</v>
      </c>
      <c r="AE456" s="22">
        <f t="shared" si="73"/>
        <v>0</v>
      </c>
      <c r="AF456" s="23">
        <f>SUMIF($AC$530:$AC$641,"=c21",$AF$530:$AF$641)</f>
        <v>0</v>
      </c>
      <c r="AG456" s="22">
        <f>SUMIF($AC$3:$AC$452,"=c21",$AG$3:$AG$452)</f>
        <v>0</v>
      </c>
      <c r="AH456" s="23"/>
      <c r="AI456" s="24"/>
      <c r="AJ456" s="2"/>
    </row>
    <row r="457" spans="6:36" ht="15">
      <c r="F457" s="13"/>
      <c r="T457" s="4"/>
      <c r="U457" s="4"/>
      <c r="V457" s="4"/>
      <c r="W457" s="4"/>
      <c r="X457" s="4"/>
      <c r="Y457" s="4"/>
      <c r="Z457" s="4"/>
      <c r="AA457" s="4"/>
      <c r="AB457" s="20"/>
      <c r="AC457" s="21"/>
      <c r="AD457" s="21"/>
      <c r="AE457" s="22"/>
      <c r="AF457" s="23"/>
      <c r="AG457" s="22"/>
      <c r="AH457" s="23"/>
      <c r="AI457" s="24"/>
      <c r="AJ457" s="2"/>
    </row>
    <row r="458" spans="6:36" ht="15.75" thickBot="1">
      <c r="F458" s="13"/>
      <c r="T458" s="4"/>
      <c r="U458" s="4"/>
      <c r="V458" s="4"/>
      <c r="W458" s="4"/>
      <c r="X458" s="4"/>
      <c r="Y458" s="4"/>
      <c r="Z458" s="4"/>
      <c r="AA458" s="4"/>
      <c r="AB458" s="25">
        <f>SUM(AB449:AB456)</f>
        <v>20</v>
      </c>
      <c r="AC458" s="26"/>
      <c r="AD458" s="26" t="s">
        <v>933</v>
      </c>
      <c r="AE458" s="27">
        <f>SUM(AE449:AE456)</f>
        <v>24604</v>
      </c>
      <c r="AF458" s="28">
        <f>SUM(AF449:AF456)</f>
        <v>0</v>
      </c>
      <c r="AG458" s="27"/>
      <c r="AH458" s="27"/>
      <c r="AI458" s="29"/>
      <c r="AJ458" s="2"/>
    </row>
    <row r="459" spans="6:36" ht="15">
      <c r="F459" s="13"/>
      <c r="T459" s="4"/>
      <c r="U459" s="4"/>
      <c r="V459" s="4"/>
      <c r="W459" s="4"/>
      <c r="X459" s="4"/>
      <c r="Y459" s="4"/>
      <c r="Z459" s="4"/>
      <c r="AA459" s="4"/>
      <c r="AB459" s="37">
        <v>2019</v>
      </c>
      <c r="AC459" s="15"/>
      <c r="AD459" s="15"/>
      <c r="AE459" s="17"/>
      <c r="AF459" s="18"/>
      <c r="AG459" s="17"/>
      <c r="AH459" s="17"/>
      <c r="AI459" s="19"/>
      <c r="AJ459" s="2"/>
    </row>
    <row r="460" spans="6:36" ht="15">
      <c r="F460" s="13"/>
      <c r="T460" s="4"/>
      <c r="U460" s="4"/>
      <c r="V460" s="4"/>
      <c r="W460" s="4"/>
      <c r="X460" s="4"/>
      <c r="Y460" s="4"/>
      <c r="Z460" s="4"/>
      <c r="AA460" s="4"/>
      <c r="AB460" s="20">
        <f aca="true" t="shared" si="74" ref="AB460:AB467">AB449</f>
        <v>0</v>
      </c>
      <c r="AC460" s="21"/>
      <c r="AD460" s="21" t="s">
        <v>24</v>
      </c>
      <c r="AE460" s="22">
        <f>AG460+AI460</f>
        <v>0</v>
      </c>
      <c r="AF460" s="23">
        <f>SUMIF($AC$530:$AC$641,"=c11",$AF$530:$AF$641)</f>
        <v>0</v>
      </c>
      <c r="AG460" s="22">
        <f aca="true" t="shared" si="75" ref="AG460:AG467">AG449*0.75</f>
        <v>0</v>
      </c>
      <c r="AH460" s="23"/>
      <c r="AI460" s="24"/>
      <c r="AJ460" s="2"/>
    </row>
    <row r="461" spans="6:36" ht="15">
      <c r="F461" s="13"/>
      <c r="T461" s="4"/>
      <c r="U461" s="4"/>
      <c r="V461" s="4"/>
      <c r="W461" s="4"/>
      <c r="X461" s="4"/>
      <c r="Y461" s="4"/>
      <c r="Z461" s="4"/>
      <c r="AA461" s="4"/>
      <c r="AB461" s="20">
        <f t="shared" si="74"/>
        <v>0</v>
      </c>
      <c r="AC461" s="21"/>
      <c r="AD461" s="21" t="s">
        <v>33</v>
      </c>
      <c r="AE461" s="22">
        <f aca="true" t="shared" si="76" ref="AE461:AE467">AG461+AI461</f>
        <v>0</v>
      </c>
      <c r="AF461" s="23">
        <f>SUMIF($AC$530:$AC$641,"=c11o",$AF$530:$AF$641)</f>
        <v>0</v>
      </c>
      <c r="AG461" s="22">
        <f t="shared" si="75"/>
        <v>0</v>
      </c>
      <c r="AH461" s="23"/>
      <c r="AI461" s="24"/>
      <c r="AJ461" s="2"/>
    </row>
    <row r="462" spans="6:36" ht="15">
      <c r="F462" s="13"/>
      <c r="T462" s="4"/>
      <c r="U462" s="4"/>
      <c r="V462" s="4"/>
      <c r="W462" s="4"/>
      <c r="X462" s="4"/>
      <c r="Y462" s="4"/>
      <c r="Z462" s="4"/>
      <c r="AA462" s="4"/>
      <c r="AB462" s="20">
        <f t="shared" si="74"/>
        <v>0</v>
      </c>
      <c r="AC462" s="21"/>
      <c r="AD462" s="21" t="s">
        <v>905</v>
      </c>
      <c r="AE462" s="22">
        <f t="shared" si="76"/>
        <v>0</v>
      </c>
      <c r="AF462" s="23">
        <f>SUMIF($AC$530:$AC$641,"=G11",$AF$530:$AF$641)</f>
        <v>0</v>
      </c>
      <c r="AG462" s="22">
        <f t="shared" si="75"/>
        <v>0</v>
      </c>
      <c r="AH462" s="23"/>
      <c r="AI462" s="24"/>
      <c r="AJ462" s="2"/>
    </row>
    <row r="463" spans="6:36" ht="15">
      <c r="F463" s="13"/>
      <c r="T463" s="4"/>
      <c r="U463" s="4"/>
      <c r="V463" s="4"/>
      <c r="W463" s="4"/>
      <c r="X463" s="4"/>
      <c r="Y463" s="4"/>
      <c r="Z463" s="4"/>
      <c r="AA463" s="4"/>
      <c r="AB463" s="20">
        <f t="shared" si="74"/>
        <v>0</v>
      </c>
      <c r="AC463" s="21"/>
      <c r="AD463" s="21" t="s">
        <v>786</v>
      </c>
      <c r="AE463" s="22">
        <f t="shared" si="76"/>
        <v>0</v>
      </c>
      <c r="AF463" s="23">
        <f>SUMIF($AC$530:$AC$641,"=R",$AF$530:$AF$641)</f>
        <v>0</v>
      </c>
      <c r="AG463" s="22">
        <f t="shared" si="75"/>
        <v>0</v>
      </c>
      <c r="AH463" s="23"/>
      <c r="AI463" s="24"/>
      <c r="AJ463" s="2"/>
    </row>
    <row r="464" spans="6:36" ht="15">
      <c r="F464" s="13"/>
      <c r="T464" s="4"/>
      <c r="U464" s="4"/>
      <c r="V464" s="4"/>
      <c r="W464" s="4"/>
      <c r="X464" s="4"/>
      <c r="Y464" s="4"/>
      <c r="Z464" s="4"/>
      <c r="AA464" s="4"/>
      <c r="AB464" s="20">
        <f t="shared" si="74"/>
        <v>20</v>
      </c>
      <c r="AC464" s="21"/>
      <c r="AD464" s="21" t="s">
        <v>759</v>
      </c>
      <c r="AE464" s="22">
        <f t="shared" si="76"/>
        <v>18453</v>
      </c>
      <c r="AF464" s="23">
        <f>SUMIF($AC$530:$AC$641,"=C12a",$AF$530:$AF$641)</f>
        <v>0</v>
      </c>
      <c r="AG464" s="22">
        <f t="shared" si="75"/>
        <v>6504</v>
      </c>
      <c r="AH464" s="22">
        <f>AH453*0.75</f>
        <v>0</v>
      </c>
      <c r="AI464" s="24">
        <f>AI453*0.75</f>
        <v>11949</v>
      </c>
      <c r="AJ464" s="2"/>
    </row>
    <row r="465" spans="6:36" ht="15">
      <c r="F465" s="13"/>
      <c r="T465" s="4"/>
      <c r="U465" s="4"/>
      <c r="V465" s="4"/>
      <c r="W465" s="4"/>
      <c r="X465" s="4"/>
      <c r="Y465" s="4"/>
      <c r="Z465" s="4"/>
      <c r="AA465" s="4"/>
      <c r="AB465" s="20">
        <f t="shared" si="74"/>
        <v>0</v>
      </c>
      <c r="AC465" s="21"/>
      <c r="AD465" s="21" t="s">
        <v>38</v>
      </c>
      <c r="AE465" s="22">
        <f t="shared" si="76"/>
        <v>0</v>
      </c>
      <c r="AF465" s="23">
        <f>SUMIF($AC$530:$AC$641,"=c12b",$AF$530:$AF$641)</f>
        <v>0</v>
      </c>
      <c r="AG465" s="22">
        <f t="shared" si="75"/>
        <v>0</v>
      </c>
      <c r="AH465" s="22">
        <f>AH454*0.75</f>
        <v>0</v>
      </c>
      <c r="AI465" s="24">
        <f>AI454*0.75</f>
        <v>0</v>
      </c>
      <c r="AJ465" s="2"/>
    </row>
    <row r="466" spans="6:36" ht="15">
      <c r="F466" s="13"/>
      <c r="T466" s="4"/>
      <c r="U466" s="4"/>
      <c r="V466" s="4"/>
      <c r="W466" s="4"/>
      <c r="X466" s="4"/>
      <c r="Y466" s="4"/>
      <c r="Z466" s="4"/>
      <c r="AA466" s="4"/>
      <c r="AB466" s="20">
        <f t="shared" si="74"/>
        <v>0</v>
      </c>
      <c r="AC466" s="21"/>
      <c r="AD466" s="21" t="s">
        <v>916</v>
      </c>
      <c r="AE466" s="22">
        <f t="shared" si="76"/>
        <v>0</v>
      </c>
      <c r="AF466" s="23">
        <f>SUMIF($AC$530:$AC$641,"=G12",$AF$530:$AF$641)</f>
        <v>0</v>
      </c>
      <c r="AG466" s="22">
        <f t="shared" si="75"/>
        <v>0</v>
      </c>
      <c r="AH466" s="23"/>
      <c r="AI466" s="24"/>
      <c r="AJ466" s="2"/>
    </row>
    <row r="467" spans="6:36" ht="15">
      <c r="F467" s="13"/>
      <c r="T467" s="4"/>
      <c r="U467" s="4"/>
      <c r="V467" s="4"/>
      <c r="W467" s="4"/>
      <c r="X467" s="4"/>
      <c r="Y467" s="4"/>
      <c r="Z467" s="4"/>
      <c r="AA467" s="4"/>
      <c r="AB467" s="20">
        <f t="shared" si="74"/>
        <v>0</v>
      </c>
      <c r="AC467" s="21"/>
      <c r="AD467" s="21" t="s">
        <v>798</v>
      </c>
      <c r="AE467" s="22">
        <f t="shared" si="76"/>
        <v>0</v>
      </c>
      <c r="AF467" s="23">
        <f>SUMIF($AC$530:$AC$641,"=c21",$AF$530:$AF$641)</f>
        <v>0</v>
      </c>
      <c r="AG467" s="22">
        <f t="shared" si="75"/>
        <v>0</v>
      </c>
      <c r="AH467" s="23"/>
      <c r="AI467" s="24"/>
      <c r="AJ467" s="2"/>
    </row>
    <row r="468" spans="6:36" ht="15">
      <c r="F468" s="13"/>
      <c r="T468" s="4"/>
      <c r="U468" s="4"/>
      <c r="V468" s="4"/>
      <c r="W468" s="4"/>
      <c r="X468" s="4"/>
      <c r="Y468" s="4"/>
      <c r="Z468" s="4"/>
      <c r="AA468" s="4"/>
      <c r="AB468" s="20"/>
      <c r="AC468" s="21"/>
      <c r="AD468" s="21"/>
      <c r="AE468" s="22"/>
      <c r="AF468" s="23"/>
      <c r="AG468" s="22"/>
      <c r="AH468" s="23"/>
      <c r="AI468" s="24"/>
      <c r="AJ468" s="2"/>
    </row>
    <row r="469" spans="6:36" ht="15.75" thickBot="1">
      <c r="F469" s="13"/>
      <c r="T469" s="4"/>
      <c r="U469" s="4"/>
      <c r="V469" s="4"/>
      <c r="W469" s="4"/>
      <c r="X469" s="4"/>
      <c r="Y469" s="4"/>
      <c r="Z469" s="4"/>
      <c r="AA469" s="4"/>
      <c r="AB469" s="25">
        <f>SUM(AB460:AB467)</f>
        <v>20</v>
      </c>
      <c r="AC469" s="26"/>
      <c r="AD469" s="26" t="s">
        <v>933</v>
      </c>
      <c r="AE469" s="27">
        <f>SUM(AE460:AE467)</f>
        <v>18453</v>
      </c>
      <c r="AF469" s="28">
        <f>SUM(AF460:AF467)</f>
        <v>0</v>
      </c>
      <c r="AG469" s="27"/>
      <c r="AH469" s="27"/>
      <c r="AI469" s="29"/>
      <c r="AJ469" s="2"/>
    </row>
    <row r="470" spans="6:36" ht="15">
      <c r="F470" s="13"/>
      <c r="T470" s="4"/>
      <c r="U470" s="4"/>
      <c r="V470" s="4"/>
      <c r="W470" s="4"/>
      <c r="X470" s="4"/>
      <c r="Y470" s="4"/>
      <c r="Z470" s="4"/>
      <c r="AA470" s="4"/>
      <c r="AB470" s="37">
        <v>2020</v>
      </c>
      <c r="AC470" s="15"/>
      <c r="AD470" s="15"/>
      <c r="AE470" s="17"/>
      <c r="AF470" s="18"/>
      <c r="AG470" s="17"/>
      <c r="AH470" s="17"/>
      <c r="AI470" s="19"/>
      <c r="AJ470" s="2"/>
    </row>
    <row r="471" spans="6:36" ht="15">
      <c r="F471" s="13"/>
      <c r="T471" s="4"/>
      <c r="U471" s="4"/>
      <c r="V471" s="4"/>
      <c r="W471" s="4"/>
      <c r="X471" s="4"/>
      <c r="Y471" s="4"/>
      <c r="Z471" s="4"/>
      <c r="AA471" s="4"/>
      <c r="AB471" s="20">
        <f aca="true" t="shared" si="77" ref="AB471:AB478">AB449</f>
        <v>0</v>
      </c>
      <c r="AC471" s="21"/>
      <c r="AD471" s="21" t="s">
        <v>24</v>
      </c>
      <c r="AE471" s="22">
        <f>AG471+AI471</f>
        <v>0</v>
      </c>
      <c r="AF471" s="23">
        <f>SUMIF($AC$530:$AC$641,"=c11",$AF$530:$AF$641)</f>
        <v>0</v>
      </c>
      <c r="AG471" s="22">
        <f aca="true" t="shared" si="78" ref="AG471:AG478">AG449*0.25</f>
        <v>0</v>
      </c>
      <c r="AH471" s="23"/>
      <c r="AI471" s="24"/>
      <c r="AJ471" s="2"/>
    </row>
    <row r="472" spans="6:36" ht="15">
      <c r="F472" s="13"/>
      <c r="T472" s="4"/>
      <c r="U472" s="4"/>
      <c r="V472" s="4"/>
      <c r="W472" s="4"/>
      <c r="X472" s="4"/>
      <c r="Y472" s="4"/>
      <c r="Z472" s="4"/>
      <c r="AA472" s="4"/>
      <c r="AB472" s="20">
        <f t="shared" si="77"/>
        <v>0</v>
      </c>
      <c r="AC472" s="21"/>
      <c r="AD472" s="21" t="s">
        <v>33</v>
      </c>
      <c r="AE472" s="22">
        <f aca="true" t="shared" si="79" ref="AE472:AE478">AG472+AI472</f>
        <v>0</v>
      </c>
      <c r="AF472" s="23">
        <f>SUMIF($AC$530:$AC$641,"=c11o",$AF$530:$AF$641)</f>
        <v>0</v>
      </c>
      <c r="AG472" s="22">
        <f t="shared" si="78"/>
        <v>0</v>
      </c>
      <c r="AH472" s="23"/>
      <c r="AI472" s="24"/>
      <c r="AJ472" s="2"/>
    </row>
    <row r="473" spans="6:36" ht="15">
      <c r="F473" s="13"/>
      <c r="T473" s="4"/>
      <c r="U473" s="4"/>
      <c r="V473" s="4"/>
      <c r="W473" s="4"/>
      <c r="X473" s="4"/>
      <c r="Y473" s="4"/>
      <c r="Z473" s="4"/>
      <c r="AA473" s="4"/>
      <c r="AB473" s="20">
        <f t="shared" si="77"/>
        <v>0</v>
      </c>
      <c r="AC473" s="21"/>
      <c r="AD473" s="21" t="s">
        <v>905</v>
      </c>
      <c r="AE473" s="22">
        <f t="shared" si="79"/>
        <v>0</v>
      </c>
      <c r="AF473" s="23">
        <f>SUMIF($AC$530:$AC$641,"=G11",$AF$530:$AF$641)</f>
        <v>0</v>
      </c>
      <c r="AG473" s="22">
        <f t="shared" si="78"/>
        <v>0</v>
      </c>
      <c r="AH473" s="23"/>
      <c r="AI473" s="24"/>
      <c r="AJ473" s="2"/>
    </row>
    <row r="474" spans="6:36" ht="15">
      <c r="F474" s="13"/>
      <c r="T474" s="4"/>
      <c r="U474" s="4"/>
      <c r="V474" s="4"/>
      <c r="W474" s="4"/>
      <c r="X474" s="4"/>
      <c r="Y474" s="4"/>
      <c r="Z474" s="4"/>
      <c r="AA474" s="4"/>
      <c r="AB474" s="20">
        <f t="shared" si="77"/>
        <v>0</v>
      </c>
      <c r="AC474" s="21"/>
      <c r="AD474" s="21" t="s">
        <v>786</v>
      </c>
      <c r="AE474" s="22">
        <f t="shared" si="79"/>
        <v>0</v>
      </c>
      <c r="AF474" s="23">
        <f>SUMIF($AC$530:$AC$641,"=R",$AF$530:$AF$641)</f>
        <v>0</v>
      </c>
      <c r="AG474" s="22">
        <f t="shared" si="78"/>
        <v>0</v>
      </c>
      <c r="AH474" s="23"/>
      <c r="AI474" s="24"/>
      <c r="AJ474" s="2"/>
    </row>
    <row r="475" spans="6:36" ht="15">
      <c r="F475" s="13"/>
      <c r="T475" s="4"/>
      <c r="U475" s="4"/>
      <c r="V475" s="4"/>
      <c r="W475" s="4"/>
      <c r="X475" s="4"/>
      <c r="Y475" s="4"/>
      <c r="Z475" s="4"/>
      <c r="AA475" s="4"/>
      <c r="AB475" s="20">
        <f t="shared" si="77"/>
        <v>20</v>
      </c>
      <c r="AC475" s="21"/>
      <c r="AD475" s="21" t="s">
        <v>759</v>
      </c>
      <c r="AE475" s="22">
        <f t="shared" si="79"/>
        <v>6151</v>
      </c>
      <c r="AF475" s="23">
        <f>SUMIF($AC$530:$AC$641,"=C12a",$AF$530:$AF$641)</f>
        <v>0</v>
      </c>
      <c r="AG475" s="22">
        <f t="shared" si="78"/>
        <v>2168</v>
      </c>
      <c r="AH475" s="22"/>
      <c r="AI475" s="24">
        <f>AI453*0.25</f>
        <v>3983</v>
      </c>
      <c r="AJ475" s="2"/>
    </row>
    <row r="476" spans="6:36" ht="15">
      <c r="F476" s="13"/>
      <c r="T476" s="4"/>
      <c r="U476" s="4"/>
      <c r="V476" s="4"/>
      <c r="W476" s="4"/>
      <c r="X476" s="4"/>
      <c r="Y476" s="4"/>
      <c r="Z476" s="4"/>
      <c r="AA476" s="4"/>
      <c r="AB476" s="20">
        <f t="shared" si="77"/>
        <v>0</v>
      </c>
      <c r="AC476" s="21"/>
      <c r="AD476" s="21" t="s">
        <v>38</v>
      </c>
      <c r="AE476" s="22">
        <f t="shared" si="79"/>
        <v>0</v>
      </c>
      <c r="AF476" s="23">
        <f>SUMIF($AC$530:$AC$641,"=c12b",$AF$530:$AF$641)</f>
        <v>0</v>
      </c>
      <c r="AG476" s="22">
        <f t="shared" si="78"/>
        <v>0</v>
      </c>
      <c r="AH476" s="22"/>
      <c r="AI476" s="24">
        <f>AI454*0.25</f>
        <v>0</v>
      </c>
      <c r="AJ476" s="2"/>
    </row>
    <row r="477" spans="6:36" ht="15">
      <c r="F477" s="13"/>
      <c r="T477" s="4"/>
      <c r="U477" s="4"/>
      <c r="V477" s="4"/>
      <c r="W477" s="4"/>
      <c r="X477" s="4"/>
      <c r="Y477" s="4"/>
      <c r="Z477" s="4"/>
      <c r="AA477" s="4"/>
      <c r="AB477" s="20">
        <f t="shared" si="77"/>
        <v>0</v>
      </c>
      <c r="AC477" s="21"/>
      <c r="AD477" s="21" t="s">
        <v>916</v>
      </c>
      <c r="AE477" s="22">
        <f t="shared" si="79"/>
        <v>0</v>
      </c>
      <c r="AF477" s="23">
        <f>SUMIF($AC$530:$AC$641,"=G12",$AF$530:$AF$641)</f>
        <v>0</v>
      </c>
      <c r="AG477" s="22">
        <f t="shared" si="78"/>
        <v>0</v>
      </c>
      <c r="AH477" s="23"/>
      <c r="AI477" s="24"/>
      <c r="AJ477" s="2"/>
    </row>
    <row r="478" spans="6:36" ht="15">
      <c r="F478" s="13"/>
      <c r="T478" s="4"/>
      <c r="U478" s="4"/>
      <c r="V478" s="4"/>
      <c r="W478" s="4"/>
      <c r="X478" s="4"/>
      <c r="Y478" s="4"/>
      <c r="Z478" s="4"/>
      <c r="AA478" s="4"/>
      <c r="AB478" s="20">
        <f t="shared" si="77"/>
        <v>0</v>
      </c>
      <c r="AC478" s="21"/>
      <c r="AD478" s="21" t="s">
        <v>798</v>
      </c>
      <c r="AE478" s="22">
        <f t="shared" si="79"/>
        <v>0</v>
      </c>
      <c r="AF478" s="23">
        <f>SUMIF($AC$530:$AC$641,"=c21",$AF$530:$AF$641)</f>
        <v>0</v>
      </c>
      <c r="AG478" s="22">
        <f t="shared" si="78"/>
        <v>0</v>
      </c>
      <c r="AH478" s="23"/>
      <c r="AI478" s="24"/>
      <c r="AJ478" s="2"/>
    </row>
    <row r="479" spans="6:36" ht="15">
      <c r="F479" s="13"/>
      <c r="T479" s="4"/>
      <c r="U479" s="4"/>
      <c r="V479" s="4"/>
      <c r="W479" s="4"/>
      <c r="X479" s="4"/>
      <c r="Y479" s="4"/>
      <c r="Z479" s="4"/>
      <c r="AA479" s="4"/>
      <c r="AB479" s="20"/>
      <c r="AC479" s="21"/>
      <c r="AD479" s="21"/>
      <c r="AE479" s="22"/>
      <c r="AF479" s="23"/>
      <c r="AG479" s="22"/>
      <c r="AH479" s="23"/>
      <c r="AI479" s="24"/>
      <c r="AJ479" s="2"/>
    </row>
    <row r="480" spans="6:36" ht="15.75" thickBot="1">
      <c r="F480" s="13"/>
      <c r="T480" s="4"/>
      <c r="U480" s="4"/>
      <c r="V480" s="4"/>
      <c r="W480" s="4"/>
      <c r="X480" s="4"/>
      <c r="Y480" s="4"/>
      <c r="Z480" s="4"/>
      <c r="AA480" s="4"/>
      <c r="AB480" s="25">
        <f>SUM(AB471:AB478)</f>
        <v>20</v>
      </c>
      <c r="AC480" s="26"/>
      <c r="AD480" s="26" t="s">
        <v>933</v>
      </c>
      <c r="AE480" s="27">
        <f>SUM(AE471:AE478)</f>
        <v>6151</v>
      </c>
      <c r="AF480" s="28">
        <f>SUM(AF471:AF478)</f>
        <v>0</v>
      </c>
      <c r="AG480" s="27"/>
      <c r="AH480" s="27"/>
      <c r="AI480" s="29"/>
      <c r="AJ480" s="2"/>
    </row>
    <row r="481" spans="6:36" ht="15">
      <c r="F481" s="13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5"/>
      <c r="AF481" s="6"/>
      <c r="AG481" s="5"/>
      <c r="AH481" s="5"/>
      <c r="AI481" s="5"/>
      <c r="AJ481" s="2"/>
    </row>
    <row r="482" spans="6:36" ht="15">
      <c r="F482" s="13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5"/>
      <c r="AF482" s="6"/>
      <c r="AG482" s="5"/>
      <c r="AH482" s="5"/>
      <c r="AI482" s="5"/>
      <c r="AJ482" s="2"/>
    </row>
    <row r="483" spans="6:36" ht="15">
      <c r="F483" s="1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5"/>
      <c r="AF483" s="6"/>
      <c r="AG483" s="5"/>
      <c r="AH483" s="5"/>
      <c r="AI483" s="5"/>
      <c r="AJ483" s="2"/>
    </row>
    <row r="484" spans="1:36" s="1" customFormat="1" ht="15.75" thickBot="1">
      <c r="A484" s="1">
        <v>7</v>
      </c>
      <c r="B484" s="1">
        <v>8321961078</v>
      </c>
      <c r="C484" s="1" t="s">
        <v>794</v>
      </c>
      <c r="D484" s="1">
        <v>79970028</v>
      </c>
      <c r="E484" s="1">
        <v>29</v>
      </c>
      <c r="F484" s="11" t="s">
        <v>25</v>
      </c>
      <c r="G484" s="1" t="s">
        <v>26</v>
      </c>
      <c r="H484" s="1" t="s">
        <v>27</v>
      </c>
      <c r="I484" s="1">
        <v>1</v>
      </c>
      <c r="K484" s="1" t="s">
        <v>28</v>
      </c>
      <c r="L484" s="1" t="s">
        <v>26</v>
      </c>
      <c r="M484" s="1" t="s">
        <v>26</v>
      </c>
      <c r="N484" s="1" t="s">
        <v>101</v>
      </c>
      <c r="O484" s="1">
        <v>38</v>
      </c>
      <c r="Q484" s="1" t="s">
        <v>28</v>
      </c>
      <c r="R484" s="1" t="s">
        <v>26</v>
      </c>
      <c r="S484" s="1" t="s">
        <v>795</v>
      </c>
      <c r="T484" s="7" t="s">
        <v>26</v>
      </c>
      <c r="U484" s="7" t="s">
        <v>101</v>
      </c>
      <c r="V484" s="7">
        <v>38</v>
      </c>
      <c r="W484" s="7"/>
      <c r="X484" s="7" t="s">
        <v>28</v>
      </c>
      <c r="Y484" s="7" t="s">
        <v>26</v>
      </c>
      <c r="Z484" s="7">
        <v>50066932</v>
      </c>
      <c r="AA484" s="7" t="s">
        <v>796</v>
      </c>
      <c r="AB484" s="7">
        <v>39</v>
      </c>
      <c r="AC484" s="7" t="s">
        <v>24</v>
      </c>
      <c r="AD484" s="9">
        <v>42286</v>
      </c>
      <c r="AE484" s="8">
        <f>AG484+AI484</f>
        <v>33828</v>
      </c>
      <c r="AF484" s="9">
        <v>42286</v>
      </c>
      <c r="AG484" s="8">
        <f>INT(AF484*0.8)</f>
        <v>33828</v>
      </c>
      <c r="AH484" s="9">
        <v>0</v>
      </c>
      <c r="AI484" s="8">
        <f>INT(AH484*0.8)</f>
        <v>0</v>
      </c>
      <c r="AJ484" s="3">
        <v>0</v>
      </c>
    </row>
    <row r="485" spans="6:36" ht="15">
      <c r="F485" s="13"/>
      <c r="T485" s="4"/>
      <c r="U485" s="4"/>
      <c r="V485" s="4"/>
      <c r="W485" s="4"/>
      <c r="X485" s="4"/>
      <c r="Y485" s="4"/>
      <c r="Z485" s="4"/>
      <c r="AA485" s="4"/>
      <c r="AB485" s="39" t="s">
        <v>943</v>
      </c>
      <c r="AC485" s="15"/>
      <c r="AD485" s="16" t="s">
        <v>944</v>
      </c>
      <c r="AE485" s="17" t="s">
        <v>945</v>
      </c>
      <c r="AF485" s="18"/>
      <c r="AG485" s="17" t="s">
        <v>946</v>
      </c>
      <c r="AH485" s="18"/>
      <c r="AI485" s="19" t="s">
        <v>947</v>
      </c>
      <c r="AJ485" s="2"/>
    </row>
    <row r="486" spans="6:36" ht="15">
      <c r="F486" s="13"/>
      <c r="T486" s="4"/>
      <c r="U486" s="4"/>
      <c r="V486" s="4"/>
      <c r="W486" s="4"/>
      <c r="X486" s="4"/>
      <c r="Y486" s="4"/>
      <c r="Z486" s="4"/>
      <c r="AA486" s="4"/>
      <c r="AB486" s="20">
        <f>SUMIF(AC484,"=c11",AB484)</f>
        <v>39</v>
      </c>
      <c r="AC486" s="21"/>
      <c r="AD486" s="21" t="s">
        <v>24</v>
      </c>
      <c r="AE486" s="22">
        <f>AG486+AI486</f>
        <v>33828</v>
      </c>
      <c r="AF486" s="23">
        <f>SUMIF($AC$530:$AC$641,"=c11",$AF$530:$AF$641)</f>
        <v>0</v>
      </c>
      <c r="AG486" s="22">
        <f>SUMIF(AC484,"=c11",AG484)</f>
        <v>33828</v>
      </c>
      <c r="AH486" s="23"/>
      <c r="AI486" s="24"/>
      <c r="AJ486" s="2"/>
    </row>
    <row r="487" spans="6:36" ht="15">
      <c r="F487" s="13"/>
      <c r="T487" s="4"/>
      <c r="U487" s="4"/>
      <c r="V487" s="4"/>
      <c r="W487" s="4"/>
      <c r="X487" s="4"/>
      <c r="Y487" s="4"/>
      <c r="Z487" s="4"/>
      <c r="AA487" s="4"/>
      <c r="AB487" s="20">
        <f>SUMIF($AC$3:$AC$452,"=c11o",$AB$3:$AB$452)</f>
        <v>0</v>
      </c>
      <c r="AC487" s="21"/>
      <c r="AD487" s="21" t="s">
        <v>33</v>
      </c>
      <c r="AE487" s="22">
        <f aca="true" t="shared" si="80" ref="AE487:AE493">AG487+AI487</f>
        <v>0</v>
      </c>
      <c r="AF487" s="23">
        <f>SUMIF($AC$530:$AC$641,"=c11o",$AF$530:$AF$641)</f>
        <v>0</v>
      </c>
      <c r="AG487" s="22">
        <f>SUMIF($AC$3:$AC$452,"=c11o",$AG$3:$AG$452)</f>
        <v>0</v>
      </c>
      <c r="AH487" s="23"/>
      <c r="AI487" s="24"/>
      <c r="AJ487" s="2"/>
    </row>
    <row r="488" spans="6:36" ht="15">
      <c r="F488" s="13"/>
      <c r="T488" s="4"/>
      <c r="U488" s="4"/>
      <c r="V488" s="4"/>
      <c r="W488" s="4"/>
      <c r="X488" s="4"/>
      <c r="Y488" s="4"/>
      <c r="Z488" s="4"/>
      <c r="AA488" s="4"/>
      <c r="AB488" s="20">
        <f>SUMIF($AC$3:$AC$452,"=g11",$AB$3:$AB$452)</f>
        <v>0</v>
      </c>
      <c r="AC488" s="21"/>
      <c r="AD488" s="21" t="s">
        <v>905</v>
      </c>
      <c r="AE488" s="22">
        <f t="shared" si="80"/>
        <v>0</v>
      </c>
      <c r="AF488" s="23">
        <f>SUMIF($AC$530:$AC$641,"=G11",$AF$530:$AF$641)</f>
        <v>0</v>
      </c>
      <c r="AG488" s="22">
        <f>SUMIF($AC$3:$AC$452,"=g11",$AG$3:$AG$452)</f>
        <v>0</v>
      </c>
      <c r="AH488" s="23"/>
      <c r="AI488" s="24"/>
      <c r="AJ488" s="2"/>
    </row>
    <row r="489" spans="6:36" ht="15">
      <c r="F489" s="13"/>
      <c r="T489" s="4"/>
      <c r="U489" s="4"/>
      <c r="V489" s="4"/>
      <c r="W489" s="4"/>
      <c r="X489" s="4"/>
      <c r="Y489" s="4"/>
      <c r="Z489" s="4"/>
      <c r="AA489" s="4"/>
      <c r="AB489" s="20">
        <f>SUMIF($AC$3:$AC$452,"=r",$AB$3:$AB$452)</f>
        <v>0</v>
      </c>
      <c r="AC489" s="21"/>
      <c r="AD489" s="21" t="s">
        <v>786</v>
      </c>
      <c r="AE489" s="22">
        <f t="shared" si="80"/>
        <v>0</v>
      </c>
      <c r="AF489" s="23">
        <f>SUMIF($AC$530:$AC$641,"=R",$AF$530:$AF$641)</f>
        <v>0</v>
      </c>
      <c r="AG489" s="22">
        <f>SUMIF($AC$3:$AC$452,"=r",$AG$3:$AG$452)</f>
        <v>0</v>
      </c>
      <c r="AH489" s="23"/>
      <c r="AI489" s="24"/>
      <c r="AJ489" s="2"/>
    </row>
    <row r="490" spans="6:36" ht="15">
      <c r="F490" s="13"/>
      <c r="T490" s="4"/>
      <c r="U490" s="4"/>
      <c r="V490" s="4"/>
      <c r="W490" s="4"/>
      <c r="X490" s="4"/>
      <c r="Y490" s="4"/>
      <c r="Z490" s="4"/>
      <c r="AA490" s="4"/>
      <c r="AB490" s="20">
        <f>SUMIF(AC484,"=c12a",AB484)</f>
        <v>0</v>
      </c>
      <c r="AC490" s="21"/>
      <c r="AD490" s="21" t="s">
        <v>759</v>
      </c>
      <c r="AE490" s="22">
        <f t="shared" si="80"/>
        <v>0</v>
      </c>
      <c r="AF490" s="23">
        <f>SUMIF($AC$530:$AC$641,"=C12a",$AF$530:$AF$641)</f>
        <v>0</v>
      </c>
      <c r="AG490" s="22">
        <f>SUMIF(AC484,"=C12a",AG484)</f>
        <v>0</v>
      </c>
      <c r="AH490" s="23">
        <f>SUMIF($AC$530:$AC$641,"=C12a",$AH$530:$AH$641)</f>
        <v>0</v>
      </c>
      <c r="AI490" s="24">
        <f>SUMIF(AC484,"=C12a",AI484)</f>
        <v>0</v>
      </c>
      <c r="AJ490" s="2"/>
    </row>
    <row r="491" spans="6:36" ht="15">
      <c r="F491" s="13"/>
      <c r="T491" s="4"/>
      <c r="U491" s="4"/>
      <c r="V491" s="4"/>
      <c r="W491" s="4"/>
      <c r="X491" s="4"/>
      <c r="Y491" s="4"/>
      <c r="Z491" s="4"/>
      <c r="AA491" s="4"/>
      <c r="AB491" s="20">
        <f>SUMIF($AC$3:$AC$452,"=c12b",$AB$3:$AB$452)</f>
        <v>0</v>
      </c>
      <c r="AC491" s="21"/>
      <c r="AD491" s="21" t="s">
        <v>38</v>
      </c>
      <c r="AE491" s="22">
        <f t="shared" si="80"/>
        <v>0</v>
      </c>
      <c r="AF491" s="23">
        <f>SUMIF($AC$530:$AC$641,"=c12b",$AF$530:$AF$641)</f>
        <v>0</v>
      </c>
      <c r="AG491" s="22">
        <f>SUMIF($AC$3:$AC$452,"=C12b",$AG$3:$AG$452)</f>
        <v>0</v>
      </c>
      <c r="AH491" s="23">
        <f>SUMIF($AC$530:$AC$641,"=c12b",$AH$530:$AH$641)</f>
        <v>0</v>
      </c>
      <c r="AI491" s="24">
        <f>SUMIF($AC$3:$AC$452,"=C12b",$AI$3:$AI$452)</f>
        <v>0</v>
      </c>
      <c r="AJ491" s="2"/>
    </row>
    <row r="492" spans="6:36" ht="15">
      <c r="F492" s="13"/>
      <c r="T492" s="4"/>
      <c r="U492" s="4"/>
      <c r="V492" s="4"/>
      <c r="W492" s="4"/>
      <c r="X492" s="4"/>
      <c r="Y492" s="4"/>
      <c r="Z492" s="4"/>
      <c r="AA492" s="4"/>
      <c r="AB492" s="20">
        <f>SUMIF($AC$3:$AC$452,"=g12",$AB$3:$AB$452)</f>
        <v>0</v>
      </c>
      <c r="AC492" s="21"/>
      <c r="AD492" s="21" t="s">
        <v>916</v>
      </c>
      <c r="AE492" s="22">
        <f t="shared" si="80"/>
        <v>0</v>
      </c>
      <c r="AF492" s="23">
        <f>SUMIF($AC$530:$AC$641,"=G12",$AF$530:$AF$641)</f>
        <v>0</v>
      </c>
      <c r="AG492" s="22">
        <f>SUMIF($AC$3:$AC$452,"=g12",$AG$3:$AG$452)</f>
        <v>0</v>
      </c>
      <c r="AH492" s="23"/>
      <c r="AI492" s="24"/>
      <c r="AJ492" s="2"/>
    </row>
    <row r="493" spans="6:36" ht="15">
      <c r="F493" s="13"/>
      <c r="T493" s="4"/>
      <c r="U493" s="4"/>
      <c r="V493" s="4"/>
      <c r="W493" s="4"/>
      <c r="X493" s="4"/>
      <c r="Y493" s="4"/>
      <c r="Z493" s="4"/>
      <c r="AA493" s="4"/>
      <c r="AB493" s="20">
        <f>SUMIF($AC$3:$AC$452,"=c21",$AB$3:$AB$452)</f>
        <v>0</v>
      </c>
      <c r="AC493" s="21"/>
      <c r="AD493" s="21" t="s">
        <v>798</v>
      </c>
      <c r="AE493" s="22">
        <f t="shared" si="80"/>
        <v>0</v>
      </c>
      <c r="AF493" s="23">
        <f>SUMIF($AC$530:$AC$641,"=c21",$AF$530:$AF$641)</f>
        <v>0</v>
      </c>
      <c r="AG493" s="22">
        <f>SUMIF($AC$3:$AC$452,"=c21",$AG$3:$AG$452)</f>
        <v>0</v>
      </c>
      <c r="AH493" s="23"/>
      <c r="AI493" s="24"/>
      <c r="AJ493" s="2"/>
    </row>
    <row r="494" spans="6:36" ht="15">
      <c r="F494" s="13"/>
      <c r="T494" s="4"/>
      <c r="U494" s="4"/>
      <c r="V494" s="4"/>
      <c r="W494" s="4"/>
      <c r="X494" s="4"/>
      <c r="Y494" s="4"/>
      <c r="Z494" s="4"/>
      <c r="AA494" s="4"/>
      <c r="AB494" s="20"/>
      <c r="AC494" s="21"/>
      <c r="AD494" s="21"/>
      <c r="AE494" s="22"/>
      <c r="AF494" s="23"/>
      <c r="AG494" s="22"/>
      <c r="AH494" s="23"/>
      <c r="AI494" s="24"/>
      <c r="AJ494" s="2"/>
    </row>
    <row r="495" spans="28:35" ht="15.75" thickBot="1">
      <c r="AB495" s="25">
        <f>SUM(AB486:AB493)</f>
        <v>39</v>
      </c>
      <c r="AC495" s="26"/>
      <c r="AD495" s="26" t="s">
        <v>933</v>
      </c>
      <c r="AE495" s="27">
        <f>SUM(AE486:AE493)</f>
        <v>33828</v>
      </c>
      <c r="AF495" s="28">
        <f>SUM(AF486:AF493)</f>
        <v>0</v>
      </c>
      <c r="AG495" s="27"/>
      <c r="AH495" s="27"/>
      <c r="AI495" s="29"/>
    </row>
    <row r="496" spans="28:35" ht="15">
      <c r="AB496" s="37">
        <v>2019</v>
      </c>
      <c r="AC496" s="15"/>
      <c r="AD496" s="15"/>
      <c r="AE496" s="17"/>
      <c r="AF496" s="18"/>
      <c r="AG496" s="17"/>
      <c r="AH496" s="17"/>
      <c r="AI496" s="19"/>
    </row>
    <row r="497" spans="28:35" ht="15">
      <c r="AB497" s="20">
        <f aca="true" t="shared" si="81" ref="AB497:AB504">AB486</f>
        <v>39</v>
      </c>
      <c r="AC497" s="21"/>
      <c r="AD497" s="21" t="s">
        <v>24</v>
      </c>
      <c r="AE497" s="22">
        <f>AG497+AI497</f>
        <v>25371</v>
      </c>
      <c r="AF497" s="23">
        <f>SUMIF($AC$530:$AC$641,"=c11",$AF$530:$AF$641)</f>
        <v>0</v>
      </c>
      <c r="AG497" s="22">
        <f aca="true" t="shared" si="82" ref="AG497:AG504">AG486*0.75</f>
        <v>25371</v>
      </c>
      <c r="AH497" s="23"/>
      <c r="AI497" s="24"/>
    </row>
    <row r="498" spans="28:35" ht="15">
      <c r="AB498" s="20">
        <f t="shared" si="81"/>
        <v>0</v>
      </c>
      <c r="AC498" s="21"/>
      <c r="AD498" s="21" t="s">
        <v>33</v>
      </c>
      <c r="AE498" s="22">
        <f aca="true" t="shared" si="83" ref="AE498:AE504">AG498+AI498</f>
        <v>0</v>
      </c>
      <c r="AF498" s="23">
        <f>SUMIF($AC$530:$AC$641,"=c11o",$AF$530:$AF$641)</f>
        <v>0</v>
      </c>
      <c r="AG498" s="22">
        <f t="shared" si="82"/>
        <v>0</v>
      </c>
      <c r="AH498" s="23"/>
      <c r="AI498" s="24"/>
    </row>
    <row r="499" spans="28:35" ht="15">
      <c r="AB499" s="20">
        <f t="shared" si="81"/>
        <v>0</v>
      </c>
      <c r="AC499" s="21"/>
      <c r="AD499" s="21" t="s">
        <v>905</v>
      </c>
      <c r="AE499" s="22">
        <f t="shared" si="83"/>
        <v>0</v>
      </c>
      <c r="AF499" s="23">
        <f>SUMIF($AC$530:$AC$641,"=G11",$AF$530:$AF$641)</f>
        <v>0</v>
      </c>
      <c r="AG499" s="22">
        <f t="shared" si="82"/>
        <v>0</v>
      </c>
      <c r="AH499" s="23"/>
      <c r="AI499" s="24"/>
    </row>
    <row r="500" spans="28:35" ht="15">
      <c r="AB500" s="20">
        <f t="shared" si="81"/>
        <v>0</v>
      </c>
      <c r="AC500" s="21"/>
      <c r="AD500" s="21" t="s">
        <v>786</v>
      </c>
      <c r="AE500" s="22">
        <f t="shared" si="83"/>
        <v>0</v>
      </c>
      <c r="AF500" s="23">
        <f>SUMIF($AC$530:$AC$641,"=R",$AF$530:$AF$641)</f>
        <v>0</v>
      </c>
      <c r="AG500" s="22">
        <f t="shared" si="82"/>
        <v>0</v>
      </c>
      <c r="AH500" s="23"/>
      <c r="AI500" s="24"/>
    </row>
    <row r="501" spans="28:35" ht="15">
      <c r="AB501" s="20">
        <f t="shared" si="81"/>
        <v>0</v>
      </c>
      <c r="AC501" s="21"/>
      <c r="AD501" s="21" t="s">
        <v>759</v>
      </c>
      <c r="AE501" s="22">
        <f t="shared" si="83"/>
        <v>0</v>
      </c>
      <c r="AF501" s="23">
        <f>SUMIF($AC$530:$AC$641,"=C12a",$AF$530:$AF$641)</f>
        <v>0</v>
      </c>
      <c r="AG501" s="22">
        <f t="shared" si="82"/>
        <v>0</v>
      </c>
      <c r="AH501" s="22"/>
      <c r="AI501" s="24">
        <f>AI490*0.75</f>
        <v>0</v>
      </c>
    </row>
    <row r="502" spans="28:35" ht="15">
      <c r="AB502" s="20">
        <f t="shared" si="81"/>
        <v>0</v>
      </c>
      <c r="AC502" s="21"/>
      <c r="AD502" s="21" t="s">
        <v>38</v>
      </c>
      <c r="AE502" s="22">
        <f t="shared" si="83"/>
        <v>0</v>
      </c>
      <c r="AF502" s="23">
        <f>SUMIF($AC$530:$AC$641,"=c12b",$AF$530:$AF$641)</f>
        <v>0</v>
      </c>
      <c r="AG502" s="22">
        <f t="shared" si="82"/>
        <v>0</v>
      </c>
      <c r="AH502" s="22"/>
      <c r="AI502" s="24">
        <f>AI491*0.75</f>
        <v>0</v>
      </c>
    </row>
    <row r="503" spans="28:35" ht="15">
      <c r="AB503" s="20">
        <f t="shared" si="81"/>
        <v>0</v>
      </c>
      <c r="AC503" s="21"/>
      <c r="AD503" s="21" t="s">
        <v>916</v>
      </c>
      <c r="AE503" s="22">
        <f t="shared" si="83"/>
        <v>0</v>
      </c>
      <c r="AF503" s="23">
        <f>SUMIF($AC$530:$AC$641,"=G12",$AF$530:$AF$641)</f>
        <v>0</v>
      </c>
      <c r="AG503" s="22">
        <f t="shared" si="82"/>
        <v>0</v>
      </c>
      <c r="AH503" s="23"/>
      <c r="AI503" s="24"/>
    </row>
    <row r="504" spans="28:35" ht="15">
      <c r="AB504" s="20">
        <f t="shared" si="81"/>
        <v>0</v>
      </c>
      <c r="AC504" s="21"/>
      <c r="AD504" s="21" t="s">
        <v>798</v>
      </c>
      <c r="AE504" s="22">
        <f t="shared" si="83"/>
        <v>0</v>
      </c>
      <c r="AF504" s="23">
        <f>SUMIF($AC$530:$AC$641,"=c21",$AF$530:$AF$641)</f>
        <v>0</v>
      </c>
      <c r="AG504" s="22">
        <f t="shared" si="82"/>
        <v>0</v>
      </c>
      <c r="AH504" s="23"/>
      <c r="AI504" s="24"/>
    </row>
    <row r="505" spans="28:35" ht="15">
      <c r="AB505" s="20"/>
      <c r="AC505" s="21"/>
      <c r="AD505" s="21"/>
      <c r="AE505" s="22"/>
      <c r="AF505" s="23"/>
      <c r="AG505" s="22"/>
      <c r="AH505" s="23"/>
      <c r="AI505" s="24"/>
    </row>
    <row r="506" spans="28:35" ht="15.75" thickBot="1">
      <c r="AB506" s="25">
        <f>SUM(AB497:AB504)</f>
        <v>39</v>
      </c>
      <c r="AC506" s="26"/>
      <c r="AD506" s="26" t="s">
        <v>933</v>
      </c>
      <c r="AE506" s="27">
        <f>SUM(AE497:AE504)</f>
        <v>25371</v>
      </c>
      <c r="AF506" s="28">
        <f>SUM(AF497:AF504)</f>
        <v>0</v>
      </c>
      <c r="AG506" s="27"/>
      <c r="AH506" s="27"/>
      <c r="AI506" s="29"/>
    </row>
    <row r="507" spans="28:35" ht="15">
      <c r="AB507" s="37">
        <v>2020</v>
      </c>
      <c r="AC507" s="15"/>
      <c r="AD507" s="15"/>
      <c r="AE507" s="17"/>
      <c r="AF507" s="18"/>
      <c r="AG507" s="17"/>
      <c r="AH507" s="17"/>
      <c r="AI507" s="19"/>
    </row>
    <row r="508" spans="28:35" ht="15">
      <c r="AB508" s="20">
        <f aca="true" t="shared" si="84" ref="AB508:AB515">AB486</f>
        <v>39</v>
      </c>
      <c r="AC508" s="21"/>
      <c r="AD508" s="21" t="s">
        <v>24</v>
      </c>
      <c r="AE508" s="22">
        <f>AG508+AI508</f>
        <v>8457</v>
      </c>
      <c r="AF508" s="23">
        <f>SUMIF($AC$530:$AC$641,"=c11",$AF$530:$AF$641)</f>
        <v>0</v>
      </c>
      <c r="AG508" s="22">
        <f aca="true" t="shared" si="85" ref="AG508:AG515">AG486*0.25</f>
        <v>8457</v>
      </c>
      <c r="AH508" s="23"/>
      <c r="AI508" s="24"/>
    </row>
    <row r="509" spans="28:35" ht="15">
      <c r="AB509" s="20">
        <f t="shared" si="84"/>
        <v>0</v>
      </c>
      <c r="AC509" s="21"/>
      <c r="AD509" s="21" t="s">
        <v>33</v>
      </c>
      <c r="AE509" s="22">
        <f aca="true" t="shared" si="86" ref="AE509:AE515">AG509+AI509</f>
        <v>0</v>
      </c>
      <c r="AF509" s="23">
        <f>SUMIF($AC$530:$AC$641,"=c11o",$AF$530:$AF$641)</f>
        <v>0</v>
      </c>
      <c r="AG509" s="22">
        <f t="shared" si="85"/>
        <v>0</v>
      </c>
      <c r="AH509" s="23"/>
      <c r="AI509" s="24"/>
    </row>
    <row r="510" spans="28:35" ht="15">
      <c r="AB510" s="20">
        <f t="shared" si="84"/>
        <v>0</v>
      </c>
      <c r="AC510" s="21"/>
      <c r="AD510" s="21" t="s">
        <v>905</v>
      </c>
      <c r="AE510" s="22">
        <f t="shared" si="86"/>
        <v>0</v>
      </c>
      <c r="AF510" s="23">
        <f>SUMIF($AC$530:$AC$641,"=G11",$AF$530:$AF$641)</f>
        <v>0</v>
      </c>
      <c r="AG510" s="22">
        <f t="shared" si="85"/>
        <v>0</v>
      </c>
      <c r="AH510" s="23"/>
      <c r="AI510" s="24"/>
    </row>
    <row r="511" spans="28:35" ht="15">
      <c r="AB511" s="20">
        <f t="shared" si="84"/>
        <v>0</v>
      </c>
      <c r="AC511" s="21"/>
      <c r="AD511" s="21" t="s">
        <v>786</v>
      </c>
      <c r="AE511" s="22">
        <f t="shared" si="86"/>
        <v>0</v>
      </c>
      <c r="AF511" s="23">
        <f>SUMIF($AC$530:$AC$641,"=R",$AF$530:$AF$641)</f>
        <v>0</v>
      </c>
      <c r="AG511" s="22">
        <f t="shared" si="85"/>
        <v>0</v>
      </c>
      <c r="AH511" s="23"/>
      <c r="AI511" s="24"/>
    </row>
    <row r="512" spans="28:35" ht="15">
      <c r="AB512" s="20">
        <f t="shared" si="84"/>
        <v>0</v>
      </c>
      <c r="AC512" s="21"/>
      <c r="AD512" s="21" t="s">
        <v>759</v>
      </c>
      <c r="AE512" s="22">
        <f t="shared" si="86"/>
        <v>0</v>
      </c>
      <c r="AF512" s="23">
        <f>SUMIF($AC$530:$AC$641,"=C12a",$AF$530:$AF$641)</f>
        <v>0</v>
      </c>
      <c r="AG512" s="22">
        <f t="shared" si="85"/>
        <v>0</v>
      </c>
      <c r="AH512" s="22"/>
      <c r="AI512" s="24">
        <f>AI490*0.25</f>
        <v>0</v>
      </c>
    </row>
    <row r="513" spans="28:35" ht="15">
      <c r="AB513" s="20">
        <f t="shared" si="84"/>
        <v>0</v>
      </c>
      <c r="AC513" s="21"/>
      <c r="AD513" s="21" t="s">
        <v>38</v>
      </c>
      <c r="AE513" s="22">
        <f t="shared" si="86"/>
        <v>0</v>
      </c>
      <c r="AF513" s="23">
        <f>SUMIF($AC$530:$AC$641,"=c12b",$AF$530:$AF$641)</f>
        <v>0</v>
      </c>
      <c r="AG513" s="22">
        <f t="shared" si="85"/>
        <v>0</v>
      </c>
      <c r="AH513" s="22"/>
      <c r="AI513" s="24">
        <f>AI491*0.25</f>
        <v>0</v>
      </c>
    </row>
    <row r="514" spans="28:35" ht="15">
      <c r="AB514" s="20">
        <f t="shared" si="84"/>
        <v>0</v>
      </c>
      <c r="AC514" s="21"/>
      <c r="AD514" s="21" t="s">
        <v>916</v>
      </c>
      <c r="AE514" s="22">
        <f t="shared" si="86"/>
        <v>0</v>
      </c>
      <c r="AF514" s="23">
        <f>SUMIF($AC$530:$AC$641,"=G12",$AF$530:$AF$641)</f>
        <v>0</v>
      </c>
      <c r="AG514" s="22">
        <f t="shared" si="85"/>
        <v>0</v>
      </c>
      <c r="AH514" s="23"/>
      <c r="AI514" s="24"/>
    </row>
    <row r="515" spans="28:35" ht="15">
      <c r="AB515" s="20">
        <f t="shared" si="84"/>
        <v>0</v>
      </c>
      <c r="AC515" s="21"/>
      <c r="AD515" s="21" t="s">
        <v>798</v>
      </c>
      <c r="AE515" s="22">
        <f t="shared" si="86"/>
        <v>0</v>
      </c>
      <c r="AF515" s="23">
        <f>SUMIF($AC$530:$AC$641,"=c21",$AF$530:$AF$641)</f>
        <v>0</v>
      </c>
      <c r="AG515" s="22">
        <f t="shared" si="85"/>
        <v>0</v>
      </c>
      <c r="AH515" s="23"/>
      <c r="AI515" s="24"/>
    </row>
    <row r="516" spans="28:35" ht="15">
      <c r="AB516" s="20"/>
      <c r="AC516" s="21"/>
      <c r="AD516" s="21"/>
      <c r="AE516" s="22"/>
      <c r="AF516" s="23"/>
      <c r="AG516" s="22"/>
      <c r="AH516" s="23"/>
      <c r="AI516" s="24"/>
    </row>
    <row r="517" spans="28:35" ht="15.75" thickBot="1">
      <c r="AB517" s="25">
        <f>SUM(AB508:AB515)</f>
        <v>39</v>
      </c>
      <c r="AC517" s="26"/>
      <c r="AD517" s="26" t="s">
        <v>933</v>
      </c>
      <c r="AE517" s="27">
        <f>SUM(AE508:AE515)</f>
        <v>8457</v>
      </c>
      <c r="AF517" s="28">
        <f>SUM(AF508:AF515)</f>
        <v>0</v>
      </c>
      <c r="AG517" s="27"/>
      <c r="AH517" s="27"/>
      <c r="AI517" s="29"/>
    </row>
    <row r="518" spans="28:35" ht="15">
      <c r="AB518" s="4"/>
      <c r="AC518" s="4"/>
      <c r="AD518" s="4"/>
      <c r="AE518" s="5"/>
      <c r="AF518" s="6"/>
      <c r="AG518" s="5"/>
      <c r="AH518" s="5"/>
      <c r="AI518" s="5"/>
    </row>
    <row r="519" spans="28:35" ht="15">
      <c r="AB519" s="4"/>
      <c r="AC519" s="4"/>
      <c r="AD519" s="4"/>
      <c r="AE519" s="5"/>
      <c r="AF519" s="6"/>
      <c r="AG519" s="5"/>
      <c r="AH519" s="5"/>
      <c r="AI519" s="5"/>
    </row>
    <row r="520" spans="28:35" ht="15">
      <c r="AB520" s="4"/>
      <c r="AC520" s="4"/>
      <c r="AD520" s="4"/>
      <c r="AE520" s="5"/>
      <c r="AF520" s="6"/>
      <c r="AG520" s="5"/>
      <c r="AH520" s="5"/>
      <c r="AI520" s="5"/>
    </row>
    <row r="521" spans="28:35" ht="15">
      <c r="AB521" s="4"/>
      <c r="AC521" s="4"/>
      <c r="AD521" s="4"/>
      <c r="AE521" s="5"/>
      <c r="AF521" s="6"/>
      <c r="AG521" s="5"/>
      <c r="AH521" s="5"/>
      <c r="AI521" s="5"/>
    </row>
    <row r="522" spans="1:36" s="1" customFormat="1" ht="15.75" thickBot="1">
      <c r="A522" s="1">
        <v>7</v>
      </c>
      <c r="B522" s="1">
        <v>8321961078</v>
      </c>
      <c r="C522" s="1" t="s">
        <v>808</v>
      </c>
      <c r="D522" s="1">
        <v>79970324</v>
      </c>
      <c r="E522" s="1">
        <v>1</v>
      </c>
      <c r="F522" s="11" t="s">
        <v>25</v>
      </c>
      <c r="G522" s="1" t="s">
        <v>26</v>
      </c>
      <c r="H522" s="1" t="s">
        <v>27</v>
      </c>
      <c r="I522" s="1">
        <v>1</v>
      </c>
      <c r="K522" s="1" t="s">
        <v>28</v>
      </c>
      <c r="L522" s="1" t="s">
        <v>26</v>
      </c>
      <c r="M522" s="1" t="s">
        <v>26</v>
      </c>
      <c r="N522" s="1" t="s">
        <v>809</v>
      </c>
      <c r="O522" s="1" t="s">
        <v>810</v>
      </c>
      <c r="Q522" s="1" t="s">
        <v>28</v>
      </c>
      <c r="R522" s="1" t="s">
        <v>26</v>
      </c>
      <c r="S522" s="1" t="s">
        <v>726</v>
      </c>
      <c r="T522" s="7" t="s">
        <v>26</v>
      </c>
      <c r="U522" s="7" t="s">
        <v>809</v>
      </c>
      <c r="V522" s="7" t="s">
        <v>810</v>
      </c>
      <c r="W522" s="7"/>
      <c r="X522" s="7" t="s">
        <v>28</v>
      </c>
      <c r="Y522" s="7" t="s">
        <v>26</v>
      </c>
      <c r="Z522" s="7">
        <v>4097076</v>
      </c>
      <c r="AA522" s="7" t="s">
        <v>811</v>
      </c>
      <c r="AB522" s="7">
        <v>50</v>
      </c>
      <c r="AC522" s="7" t="s">
        <v>798</v>
      </c>
      <c r="AD522" s="9">
        <v>62453</v>
      </c>
      <c r="AE522" s="8">
        <f>AG522+AI522</f>
        <v>49962</v>
      </c>
      <c r="AF522" s="9">
        <v>62453</v>
      </c>
      <c r="AG522" s="8">
        <f>INT(AF522*0.8)</f>
        <v>49962</v>
      </c>
      <c r="AH522" s="9">
        <v>0</v>
      </c>
      <c r="AI522" s="8">
        <f>INT(AH522*0.8)</f>
        <v>0</v>
      </c>
      <c r="AJ522" s="3">
        <v>0</v>
      </c>
    </row>
    <row r="523" spans="28:35" ht="15">
      <c r="AB523" s="14" t="s">
        <v>943</v>
      </c>
      <c r="AC523" s="15"/>
      <c r="AD523" s="16" t="s">
        <v>944</v>
      </c>
      <c r="AE523" s="17" t="s">
        <v>945</v>
      </c>
      <c r="AF523" s="18"/>
      <c r="AG523" s="17" t="s">
        <v>946</v>
      </c>
      <c r="AH523" s="18"/>
      <c r="AI523" s="19" t="s">
        <v>947</v>
      </c>
    </row>
    <row r="524" spans="28:35" ht="15">
      <c r="AB524" s="20">
        <f>SUMIF(AC522,"=c11",AB522)</f>
        <v>0</v>
      </c>
      <c r="AC524" s="21"/>
      <c r="AD524" s="21" t="s">
        <v>24</v>
      </c>
      <c r="AE524" s="22">
        <f>AG524+AI524</f>
        <v>0</v>
      </c>
      <c r="AF524" s="23">
        <f>SUMIF($AC$530:$AC$641,"=c11",$AF$530:$AF$641)</f>
        <v>0</v>
      </c>
      <c r="AG524" s="22">
        <f>SUMIF(AC522,"=c11",AG522)</f>
        <v>0</v>
      </c>
      <c r="AH524" s="23"/>
      <c r="AI524" s="24"/>
    </row>
    <row r="525" spans="28:35" ht="15">
      <c r="AB525" s="20">
        <f>SUMIF($AC$3:$AC$452,"=c11o",$AB$3:$AB$452)</f>
        <v>0</v>
      </c>
      <c r="AC525" s="21"/>
      <c r="AD525" s="21" t="s">
        <v>33</v>
      </c>
      <c r="AE525" s="22">
        <f aca="true" t="shared" si="87" ref="AE525:AE531">AG525+AI525</f>
        <v>0</v>
      </c>
      <c r="AF525" s="23">
        <f>SUMIF($AC$530:$AC$641,"=c11o",$AF$530:$AF$641)</f>
        <v>0</v>
      </c>
      <c r="AG525" s="22">
        <f>SUMIF($AC$3:$AC$452,"=c11o",$AG$3:$AG$452)</f>
        <v>0</v>
      </c>
      <c r="AH525" s="23"/>
      <c r="AI525" s="24"/>
    </row>
    <row r="526" spans="28:35" ht="15">
      <c r="AB526" s="20">
        <f>SUMIF($AC$3:$AC$452,"=g11",$AB$3:$AB$452)</f>
        <v>0</v>
      </c>
      <c r="AC526" s="21"/>
      <c r="AD526" s="21" t="s">
        <v>905</v>
      </c>
      <c r="AE526" s="22">
        <f t="shared" si="87"/>
        <v>0</v>
      </c>
      <c r="AF526" s="23">
        <f>SUMIF($AC$530:$AC$641,"=G11",$AF$530:$AF$641)</f>
        <v>0</v>
      </c>
      <c r="AG526" s="22">
        <f>SUMIF($AC$3:$AC$452,"=g11",$AG$3:$AG$452)</f>
        <v>0</v>
      </c>
      <c r="AH526" s="23"/>
      <c r="AI526" s="24"/>
    </row>
    <row r="527" spans="28:35" ht="15">
      <c r="AB527" s="20">
        <f>SUMIF($AC$3:$AC$452,"=r",$AB$3:$AB$452)</f>
        <v>0</v>
      </c>
      <c r="AC527" s="21"/>
      <c r="AD527" s="21" t="s">
        <v>786</v>
      </c>
      <c r="AE527" s="22">
        <f t="shared" si="87"/>
        <v>0</v>
      </c>
      <c r="AF527" s="23">
        <f>SUMIF($AC$530:$AC$641,"=R",$AF$530:$AF$641)</f>
        <v>0</v>
      </c>
      <c r="AG527" s="22">
        <f>SUMIF($AC$3:$AC$452,"=r",$AG$3:$AG$452)</f>
        <v>0</v>
      </c>
      <c r="AH527" s="23"/>
      <c r="AI527" s="24"/>
    </row>
    <row r="528" spans="28:35" ht="15">
      <c r="AB528" s="20">
        <f>SUMIF(AC522,"=c12a",AB522)</f>
        <v>0</v>
      </c>
      <c r="AC528" s="21"/>
      <c r="AD528" s="21" t="s">
        <v>759</v>
      </c>
      <c r="AE528" s="22">
        <f t="shared" si="87"/>
        <v>0</v>
      </c>
      <c r="AF528" s="23">
        <f>SUMIF($AC$530:$AC$641,"=C12a",$AF$530:$AF$641)</f>
        <v>0</v>
      </c>
      <c r="AG528" s="22">
        <f>SUMIF(AC522,"=C12a",AG522)</f>
        <v>0</v>
      </c>
      <c r="AH528" s="23">
        <f>SUMIF($AC$530:$AC$641,"=C12a",$AH$530:$AH$641)</f>
        <v>0</v>
      </c>
      <c r="AI528" s="24">
        <f>SUMIF(AC522,"=C12a",AI522)</f>
        <v>0</v>
      </c>
    </row>
    <row r="529" spans="28:35" ht="15">
      <c r="AB529" s="20">
        <f>SUMIF($AC$3:$AC$452,"=c12b",$AB$3:$AB$452)</f>
        <v>0</v>
      </c>
      <c r="AC529" s="21"/>
      <c r="AD529" s="21" t="s">
        <v>38</v>
      </c>
      <c r="AE529" s="22">
        <f t="shared" si="87"/>
        <v>0</v>
      </c>
      <c r="AF529" s="23">
        <f>SUMIF($AC$530:$AC$641,"=c12b",$AF$530:$AF$641)</f>
        <v>0</v>
      </c>
      <c r="AG529" s="22">
        <f>SUMIF($AC$3:$AC$452,"=C12b",$AG$3:$AG$452)</f>
        <v>0</v>
      </c>
      <c r="AH529" s="23">
        <f>SUMIF($AC$530:$AC$641,"=c12b",$AH$530:$AH$641)</f>
        <v>0</v>
      </c>
      <c r="AI529" s="24">
        <f>SUMIF($AC$3:$AC$452,"=C12b",$AI$3:$AI$452)</f>
        <v>0</v>
      </c>
    </row>
    <row r="530" spans="28:35" ht="15">
      <c r="AB530" s="20">
        <f>SUMIF($AC$3:$AC$452,"=g12",$AB$3:$AB$452)</f>
        <v>0</v>
      </c>
      <c r="AC530" s="21"/>
      <c r="AD530" s="21" t="s">
        <v>916</v>
      </c>
      <c r="AE530" s="22">
        <f t="shared" si="87"/>
        <v>0</v>
      </c>
      <c r="AF530" s="23">
        <f>SUMIF($AC$530:$AC$641,"=G12",$AF$530:$AF$641)</f>
        <v>0</v>
      </c>
      <c r="AG530" s="22">
        <f>SUMIF($AC$3:$AC$452,"=g12",$AG$3:$AG$452)</f>
        <v>0</v>
      </c>
      <c r="AH530" s="23"/>
      <c r="AI530" s="24"/>
    </row>
    <row r="531" spans="28:35" ht="15">
      <c r="AB531" s="20">
        <f>SUMIF(AC522,"=c21",AB522)</f>
        <v>50</v>
      </c>
      <c r="AC531" s="21"/>
      <c r="AD531" s="21" t="s">
        <v>798</v>
      </c>
      <c r="AE531" s="22">
        <f t="shared" si="87"/>
        <v>49962</v>
      </c>
      <c r="AF531" s="23">
        <f>SUMIF($AC$530:$AC$641,"=c21",$AF$530:$AF$641)</f>
        <v>0</v>
      </c>
      <c r="AG531" s="22">
        <f>SUMIF(AC522,"=c21",AG522)</f>
        <v>49962</v>
      </c>
      <c r="AH531" s="23"/>
      <c r="AI531" s="24"/>
    </row>
    <row r="532" spans="28:35" ht="15">
      <c r="AB532" s="20"/>
      <c r="AC532" s="21"/>
      <c r="AD532" s="21"/>
      <c r="AE532" s="22"/>
      <c r="AF532" s="23"/>
      <c r="AG532" s="22"/>
      <c r="AH532" s="23"/>
      <c r="AI532" s="24"/>
    </row>
    <row r="533" spans="28:35" ht="15.75" thickBot="1">
      <c r="AB533" s="25">
        <f>SUM(AB524:AB531)</f>
        <v>50</v>
      </c>
      <c r="AC533" s="26"/>
      <c r="AD533" s="26" t="s">
        <v>933</v>
      </c>
      <c r="AE533" s="27">
        <f>SUM(AE524:AE531)</f>
        <v>49962</v>
      </c>
      <c r="AF533" s="28">
        <f>SUM(AF524:AF531)</f>
        <v>0</v>
      </c>
      <c r="AG533" s="27"/>
      <c r="AH533" s="27"/>
      <c r="AI533" s="29"/>
    </row>
    <row r="534" spans="28:35" ht="15">
      <c r="AB534" s="37">
        <v>2019</v>
      </c>
      <c r="AC534" s="15"/>
      <c r="AD534" s="15"/>
      <c r="AE534" s="17"/>
      <c r="AF534" s="18"/>
      <c r="AG534" s="17"/>
      <c r="AH534" s="17"/>
      <c r="AI534" s="19"/>
    </row>
    <row r="535" spans="28:35" ht="15">
      <c r="AB535" s="20">
        <f aca="true" t="shared" si="88" ref="AB535:AB542">AB524</f>
        <v>0</v>
      </c>
      <c r="AC535" s="21"/>
      <c r="AD535" s="21" t="s">
        <v>24</v>
      </c>
      <c r="AE535" s="22">
        <f>AG535+AI535</f>
        <v>0</v>
      </c>
      <c r="AF535" s="23">
        <f>SUMIF($AC$530:$AC$641,"=c11",$AF$530:$AF$641)</f>
        <v>0</v>
      </c>
      <c r="AG535" s="22">
        <f aca="true" t="shared" si="89" ref="AG535:AG542">AG524*0.75</f>
        <v>0</v>
      </c>
      <c r="AH535" s="23"/>
      <c r="AI535" s="24"/>
    </row>
    <row r="536" spans="28:35" ht="15">
      <c r="AB536" s="20">
        <f t="shared" si="88"/>
        <v>0</v>
      </c>
      <c r="AC536" s="21"/>
      <c r="AD536" s="21" t="s">
        <v>33</v>
      </c>
      <c r="AE536" s="22">
        <f aca="true" t="shared" si="90" ref="AE536:AE542">AG536+AI536</f>
        <v>0</v>
      </c>
      <c r="AF536" s="23">
        <f>SUMIF($AC$530:$AC$641,"=c11o",$AF$530:$AF$641)</f>
        <v>0</v>
      </c>
      <c r="AG536" s="22">
        <f t="shared" si="89"/>
        <v>0</v>
      </c>
      <c r="AH536" s="23"/>
      <c r="AI536" s="24"/>
    </row>
    <row r="537" spans="28:35" ht="15">
      <c r="AB537" s="20">
        <f t="shared" si="88"/>
        <v>0</v>
      </c>
      <c r="AC537" s="21"/>
      <c r="AD537" s="21" t="s">
        <v>905</v>
      </c>
      <c r="AE537" s="22">
        <f t="shared" si="90"/>
        <v>0</v>
      </c>
      <c r="AF537" s="23">
        <f>SUMIF($AC$530:$AC$641,"=G11",$AF$530:$AF$641)</f>
        <v>0</v>
      </c>
      <c r="AG537" s="22">
        <f t="shared" si="89"/>
        <v>0</v>
      </c>
      <c r="AH537" s="23"/>
      <c r="AI537" s="24"/>
    </row>
    <row r="538" spans="28:35" ht="15">
      <c r="AB538" s="20">
        <f t="shared" si="88"/>
        <v>0</v>
      </c>
      <c r="AC538" s="21"/>
      <c r="AD538" s="21" t="s">
        <v>786</v>
      </c>
      <c r="AE538" s="22">
        <f t="shared" si="90"/>
        <v>0</v>
      </c>
      <c r="AF538" s="23">
        <f>SUMIF($AC$530:$AC$641,"=R",$AF$530:$AF$641)</f>
        <v>0</v>
      </c>
      <c r="AG538" s="22">
        <f t="shared" si="89"/>
        <v>0</v>
      </c>
      <c r="AH538" s="23"/>
      <c r="AI538" s="24"/>
    </row>
    <row r="539" spans="28:35" ht="15">
      <c r="AB539" s="20">
        <f t="shared" si="88"/>
        <v>0</v>
      </c>
      <c r="AC539" s="21"/>
      <c r="AD539" s="21" t="s">
        <v>759</v>
      </c>
      <c r="AE539" s="22">
        <f t="shared" si="90"/>
        <v>0</v>
      </c>
      <c r="AF539" s="23">
        <f>SUMIF($AC$530:$AC$641,"=C12a",$AF$530:$AF$641)</f>
        <v>0</v>
      </c>
      <c r="AG539" s="22">
        <f t="shared" si="89"/>
        <v>0</v>
      </c>
      <c r="AH539" s="22"/>
      <c r="AI539" s="24">
        <f>AI528*0.75</f>
        <v>0</v>
      </c>
    </row>
    <row r="540" spans="28:35" ht="15">
      <c r="AB540" s="20">
        <f t="shared" si="88"/>
        <v>0</v>
      </c>
      <c r="AC540" s="21"/>
      <c r="AD540" s="21" t="s">
        <v>38</v>
      </c>
      <c r="AE540" s="22">
        <f t="shared" si="90"/>
        <v>0</v>
      </c>
      <c r="AF540" s="23">
        <f>SUMIF($AC$530:$AC$641,"=c12b",$AF$530:$AF$641)</f>
        <v>0</v>
      </c>
      <c r="AG540" s="22">
        <f t="shared" si="89"/>
        <v>0</v>
      </c>
      <c r="AH540" s="22"/>
      <c r="AI540" s="24">
        <f>AI529*0.75</f>
        <v>0</v>
      </c>
    </row>
    <row r="541" spans="28:35" ht="15">
      <c r="AB541" s="20">
        <f t="shared" si="88"/>
        <v>0</v>
      </c>
      <c r="AC541" s="21"/>
      <c r="AD541" s="21" t="s">
        <v>916</v>
      </c>
      <c r="AE541" s="22">
        <f t="shared" si="90"/>
        <v>0</v>
      </c>
      <c r="AF541" s="23">
        <f>SUMIF($AC$530:$AC$641,"=G12",$AF$530:$AF$641)</f>
        <v>0</v>
      </c>
      <c r="AG541" s="22">
        <f t="shared" si="89"/>
        <v>0</v>
      </c>
      <c r="AH541" s="23"/>
      <c r="AI541" s="24"/>
    </row>
    <row r="542" spans="28:35" ht="15">
      <c r="AB542" s="20">
        <f t="shared" si="88"/>
        <v>50</v>
      </c>
      <c r="AC542" s="21"/>
      <c r="AD542" s="21" t="s">
        <v>798</v>
      </c>
      <c r="AE542" s="22">
        <f t="shared" si="90"/>
        <v>37471.5</v>
      </c>
      <c r="AF542" s="23">
        <f>SUMIF($AC$530:$AC$641,"=c21",$AF$530:$AF$641)</f>
        <v>0</v>
      </c>
      <c r="AG542" s="22">
        <f t="shared" si="89"/>
        <v>37471.5</v>
      </c>
      <c r="AH542" s="23"/>
      <c r="AI542" s="24"/>
    </row>
    <row r="543" spans="28:35" ht="15">
      <c r="AB543" s="20"/>
      <c r="AC543" s="21"/>
      <c r="AD543" s="21"/>
      <c r="AE543" s="22"/>
      <c r="AF543" s="23"/>
      <c r="AG543" s="22"/>
      <c r="AH543" s="23"/>
      <c r="AI543" s="24"/>
    </row>
    <row r="544" spans="28:35" ht="15.75" thickBot="1">
      <c r="AB544" s="25">
        <f>SUM(AB535:AB542)</f>
        <v>50</v>
      </c>
      <c r="AC544" s="26"/>
      <c r="AD544" s="26" t="s">
        <v>933</v>
      </c>
      <c r="AE544" s="27">
        <f>SUM(AE535:AE542)</f>
        <v>37471.5</v>
      </c>
      <c r="AF544" s="28">
        <f>SUM(AF535:AF542)</f>
        <v>0</v>
      </c>
      <c r="AG544" s="27"/>
      <c r="AH544" s="27"/>
      <c r="AI544" s="29"/>
    </row>
    <row r="545" spans="28:35" ht="15">
      <c r="AB545" s="37">
        <v>2020</v>
      </c>
      <c r="AC545" s="15"/>
      <c r="AD545" s="15"/>
      <c r="AE545" s="17"/>
      <c r="AF545" s="18"/>
      <c r="AG545" s="17"/>
      <c r="AH545" s="17"/>
      <c r="AI545" s="19"/>
    </row>
    <row r="546" spans="28:35" ht="15">
      <c r="AB546" s="20">
        <f aca="true" t="shared" si="91" ref="AB546:AB553">AB524</f>
        <v>0</v>
      </c>
      <c r="AC546" s="21"/>
      <c r="AD546" s="21" t="s">
        <v>24</v>
      </c>
      <c r="AE546" s="22">
        <f>AG546+AI546</f>
        <v>0</v>
      </c>
      <c r="AF546" s="23">
        <f>SUMIF($AC$530:$AC$641,"=c11",$AF$530:$AF$641)</f>
        <v>0</v>
      </c>
      <c r="AG546" s="22">
        <f aca="true" t="shared" si="92" ref="AG546:AG553">AG524*0.25</f>
        <v>0</v>
      </c>
      <c r="AH546" s="23"/>
      <c r="AI546" s="24"/>
    </row>
    <row r="547" spans="28:35" ht="15">
      <c r="AB547" s="20">
        <f t="shared" si="91"/>
        <v>0</v>
      </c>
      <c r="AC547" s="21"/>
      <c r="AD547" s="21" t="s">
        <v>33</v>
      </c>
      <c r="AE547" s="22">
        <f aca="true" t="shared" si="93" ref="AE547:AE553">AG547+AI547</f>
        <v>0</v>
      </c>
      <c r="AF547" s="23">
        <f>SUMIF($AC$530:$AC$641,"=c11o",$AF$530:$AF$641)</f>
        <v>0</v>
      </c>
      <c r="AG547" s="22">
        <f t="shared" si="92"/>
        <v>0</v>
      </c>
      <c r="AH547" s="23"/>
      <c r="AI547" s="24"/>
    </row>
    <row r="548" spans="28:35" ht="15">
      <c r="AB548" s="20">
        <f t="shared" si="91"/>
        <v>0</v>
      </c>
      <c r="AC548" s="21"/>
      <c r="AD548" s="21" t="s">
        <v>905</v>
      </c>
      <c r="AE548" s="22">
        <f t="shared" si="93"/>
        <v>0</v>
      </c>
      <c r="AF548" s="23">
        <f>SUMIF($AC$530:$AC$641,"=G11",$AF$530:$AF$641)</f>
        <v>0</v>
      </c>
      <c r="AG548" s="22">
        <f t="shared" si="92"/>
        <v>0</v>
      </c>
      <c r="AH548" s="23"/>
      <c r="AI548" s="24"/>
    </row>
    <row r="549" spans="28:35" ht="15">
      <c r="AB549" s="20">
        <f t="shared" si="91"/>
        <v>0</v>
      </c>
      <c r="AC549" s="21"/>
      <c r="AD549" s="21" t="s">
        <v>786</v>
      </c>
      <c r="AE549" s="22">
        <f t="shared" si="93"/>
        <v>0</v>
      </c>
      <c r="AF549" s="23">
        <f>SUMIF($AC$530:$AC$641,"=R",$AF$530:$AF$641)</f>
        <v>0</v>
      </c>
      <c r="AG549" s="22">
        <f t="shared" si="92"/>
        <v>0</v>
      </c>
      <c r="AH549" s="23"/>
      <c r="AI549" s="24"/>
    </row>
    <row r="550" spans="28:35" ht="15">
      <c r="AB550" s="20">
        <f t="shared" si="91"/>
        <v>0</v>
      </c>
      <c r="AC550" s="21"/>
      <c r="AD550" s="21" t="s">
        <v>759</v>
      </c>
      <c r="AE550" s="22">
        <f t="shared" si="93"/>
        <v>0</v>
      </c>
      <c r="AF550" s="23">
        <f>SUMIF($AC$530:$AC$641,"=C12a",$AF$530:$AF$641)</f>
        <v>0</v>
      </c>
      <c r="AG550" s="22">
        <f t="shared" si="92"/>
        <v>0</v>
      </c>
      <c r="AH550" s="22"/>
      <c r="AI550" s="24">
        <f>AI528*0.25</f>
        <v>0</v>
      </c>
    </row>
    <row r="551" spans="28:35" ht="15">
      <c r="AB551" s="20">
        <f t="shared" si="91"/>
        <v>0</v>
      </c>
      <c r="AC551" s="21"/>
      <c r="AD551" s="21" t="s">
        <v>38</v>
      </c>
      <c r="AE551" s="22">
        <f t="shared" si="93"/>
        <v>0</v>
      </c>
      <c r="AF551" s="23">
        <f>SUMIF($AC$530:$AC$641,"=c12b",$AF$530:$AF$641)</f>
        <v>0</v>
      </c>
      <c r="AG551" s="22">
        <f t="shared" si="92"/>
        <v>0</v>
      </c>
      <c r="AH551" s="22"/>
      <c r="AI551" s="24">
        <f>AI529*0.25</f>
        <v>0</v>
      </c>
    </row>
    <row r="552" spans="28:35" ht="15">
      <c r="AB552" s="20">
        <f t="shared" si="91"/>
        <v>0</v>
      </c>
      <c r="AC552" s="21"/>
      <c r="AD552" s="21" t="s">
        <v>916</v>
      </c>
      <c r="AE552" s="22">
        <f t="shared" si="93"/>
        <v>0</v>
      </c>
      <c r="AF552" s="23">
        <f>SUMIF($AC$530:$AC$641,"=G12",$AF$530:$AF$641)</f>
        <v>0</v>
      </c>
      <c r="AG552" s="22">
        <f t="shared" si="92"/>
        <v>0</v>
      </c>
      <c r="AH552" s="23"/>
      <c r="AI552" s="24"/>
    </row>
    <row r="553" spans="28:35" ht="15">
      <c r="AB553" s="20">
        <f t="shared" si="91"/>
        <v>50</v>
      </c>
      <c r="AC553" s="21"/>
      <c r="AD553" s="21" t="s">
        <v>798</v>
      </c>
      <c r="AE553" s="22">
        <f t="shared" si="93"/>
        <v>12490.5</v>
      </c>
      <c r="AF553" s="23">
        <f>SUMIF($AC$530:$AC$641,"=c21",$AF$530:$AF$641)</f>
        <v>0</v>
      </c>
      <c r="AG553" s="22">
        <f t="shared" si="92"/>
        <v>12490.5</v>
      </c>
      <c r="AH553" s="23"/>
      <c r="AI553" s="24"/>
    </row>
    <row r="554" spans="28:35" ht="15">
      <c r="AB554" s="20"/>
      <c r="AC554" s="21"/>
      <c r="AD554" s="21"/>
      <c r="AE554" s="22"/>
      <c r="AF554" s="23"/>
      <c r="AG554" s="22"/>
      <c r="AH554" s="23"/>
      <c r="AI554" s="24"/>
    </row>
    <row r="555" spans="28:35" ht="15.75" thickBot="1">
      <c r="AB555" s="25">
        <f>SUM(AB546:AB553)</f>
        <v>50</v>
      </c>
      <c r="AC555" s="26"/>
      <c r="AD555" s="26" t="s">
        <v>933</v>
      </c>
      <c r="AE555" s="27">
        <f>SUM(AE546:AE553)</f>
        <v>12490.5</v>
      </c>
      <c r="AF555" s="28">
        <f>SUM(AF546:AF553)</f>
        <v>0</v>
      </c>
      <c r="AG555" s="27"/>
      <c r="AH555" s="27"/>
      <c r="AI555" s="29"/>
    </row>
    <row r="558" ht="15.75" thickBot="1">
      <c r="AA558" s="12" t="s">
        <v>948</v>
      </c>
    </row>
    <row r="559" spans="28:35" ht="15">
      <c r="AB559" s="14" t="s">
        <v>943</v>
      </c>
      <c r="AC559" s="15"/>
      <c r="AD559" s="16" t="s">
        <v>944</v>
      </c>
      <c r="AE559" s="17" t="s">
        <v>945</v>
      </c>
      <c r="AF559" s="18"/>
      <c r="AG559" s="17" t="s">
        <v>946</v>
      </c>
      <c r="AH559" s="18"/>
      <c r="AI559" s="19" t="s">
        <v>947</v>
      </c>
    </row>
    <row r="560" spans="28:35" ht="15">
      <c r="AB560" s="20">
        <f aca="true" t="shared" si="94" ref="AB560:AB567">AB524+AB486+AB449+AB411+AB372+AB337+AB299+AB264+AB226+AB188+AB151+AB116+AB80+AB44+AB7</f>
        <v>302</v>
      </c>
      <c r="AC560" s="21"/>
      <c r="AD560" s="21" t="s">
        <v>24</v>
      </c>
      <c r="AE560" s="22">
        <f>AG560+AI560</f>
        <v>183522</v>
      </c>
      <c r="AF560" s="23">
        <f>SUMIF($AC$530:$AC$641,"=c11",$AF$530:$AF$641)</f>
        <v>0</v>
      </c>
      <c r="AG560" s="22">
        <f aca="true" t="shared" si="95" ref="AG560:AG567">AG524+AG486+AG449+AG411+AG372+AG337+AG299+AG264+AG226+AG188+AG151+AG116+AG80+AG44+AG7</f>
        <v>183522</v>
      </c>
      <c r="AH560" s="23"/>
      <c r="AI560" s="24"/>
    </row>
    <row r="561" spans="28:35" ht="15">
      <c r="AB561" s="20">
        <f t="shared" si="94"/>
        <v>0</v>
      </c>
      <c r="AC561" s="21"/>
      <c r="AD561" s="21" t="s">
        <v>33</v>
      </c>
      <c r="AE561" s="22">
        <f aca="true" t="shared" si="96" ref="AE561:AE567">AG561+AI561</f>
        <v>0</v>
      </c>
      <c r="AF561" s="23">
        <f>SUMIF($AC$530:$AC$641,"=c11o",$AF$530:$AF$641)</f>
        <v>0</v>
      </c>
      <c r="AG561" s="22">
        <f t="shared" si="95"/>
        <v>0</v>
      </c>
      <c r="AH561" s="23"/>
      <c r="AI561" s="24"/>
    </row>
    <row r="562" spans="28:35" ht="15">
      <c r="AB562" s="20">
        <f t="shared" si="94"/>
        <v>0</v>
      </c>
      <c r="AC562" s="21"/>
      <c r="AD562" s="21" t="s">
        <v>905</v>
      </c>
      <c r="AE562" s="22">
        <f t="shared" si="96"/>
        <v>0</v>
      </c>
      <c r="AF562" s="23">
        <f>SUMIF($AC$530:$AC$641,"=G11",$AF$530:$AF$641)</f>
        <v>0</v>
      </c>
      <c r="AG562" s="22">
        <f t="shared" si="95"/>
        <v>0</v>
      </c>
      <c r="AH562" s="23"/>
      <c r="AI562" s="24"/>
    </row>
    <row r="563" spans="28:35" ht="15">
      <c r="AB563" s="20">
        <f t="shared" si="94"/>
        <v>0</v>
      </c>
      <c r="AC563" s="21"/>
      <c r="AD563" s="21" t="s">
        <v>786</v>
      </c>
      <c r="AE563" s="22">
        <f t="shared" si="96"/>
        <v>0</v>
      </c>
      <c r="AF563" s="23">
        <f>SUMIF($AC$530:$AC$641,"=R",$AF$530:$AF$641)</f>
        <v>0</v>
      </c>
      <c r="AG563" s="22">
        <f t="shared" si="95"/>
        <v>0</v>
      </c>
      <c r="AH563" s="23"/>
      <c r="AI563" s="24"/>
    </row>
    <row r="564" spans="28:35" ht="15">
      <c r="AB564" s="20">
        <f t="shared" si="94"/>
        <v>20</v>
      </c>
      <c r="AC564" s="21"/>
      <c r="AD564" s="21" t="s">
        <v>759</v>
      </c>
      <c r="AE564" s="22">
        <f t="shared" si="96"/>
        <v>24604</v>
      </c>
      <c r="AF564" s="23">
        <f>SUMIF($AC$530:$AC$641,"=C12a",$AF$530:$AF$641)</f>
        <v>0</v>
      </c>
      <c r="AG564" s="22">
        <f t="shared" si="95"/>
        <v>8672</v>
      </c>
      <c r="AH564" s="22"/>
      <c r="AI564" s="24">
        <f>AI528+AI490+AI453+AI415+AI376+AI341+AI303+AI268+AI230+AI192+AI155+AI120+AI84+AI48+AI11</f>
        <v>15932</v>
      </c>
    </row>
    <row r="565" spans="28:35" ht="15">
      <c r="AB565" s="20">
        <f t="shared" si="94"/>
        <v>0</v>
      </c>
      <c r="AC565" s="21"/>
      <c r="AD565" s="21" t="s">
        <v>38</v>
      </c>
      <c r="AE565" s="22">
        <f t="shared" si="96"/>
        <v>0</v>
      </c>
      <c r="AF565" s="23">
        <f>SUMIF($AC$530:$AC$641,"=c12b",$AF$530:$AF$641)</f>
        <v>0</v>
      </c>
      <c r="AG565" s="22">
        <f t="shared" si="95"/>
        <v>0</v>
      </c>
      <c r="AH565" s="22"/>
      <c r="AI565" s="24">
        <f>AI529+AI491+AI454+AI416+AI377+AI342+AI304+AI269+AI231+AI193+AI156+AI121+AI85+AI49+AI12</f>
        <v>0</v>
      </c>
    </row>
    <row r="566" spans="28:35" ht="15">
      <c r="AB566" s="20">
        <f t="shared" si="94"/>
        <v>0</v>
      </c>
      <c r="AC566" s="21"/>
      <c r="AD566" s="21" t="s">
        <v>916</v>
      </c>
      <c r="AE566" s="22">
        <f t="shared" si="96"/>
        <v>0</v>
      </c>
      <c r="AF566" s="23">
        <f>SUMIF($AC$530:$AC$641,"=G12",$AF$530:$AF$641)</f>
        <v>0</v>
      </c>
      <c r="AG566" s="22">
        <f t="shared" si="95"/>
        <v>0</v>
      </c>
      <c r="AH566" s="23"/>
      <c r="AI566" s="24"/>
    </row>
    <row r="567" spans="28:35" ht="15">
      <c r="AB567" s="20">
        <f t="shared" si="94"/>
        <v>50</v>
      </c>
      <c r="AC567" s="21"/>
      <c r="AD567" s="21" t="s">
        <v>798</v>
      </c>
      <c r="AE567" s="22">
        <f t="shared" si="96"/>
        <v>49962</v>
      </c>
      <c r="AF567" s="23">
        <f>SUMIF($AC$530:$AC$641,"=c21",$AF$530:$AF$641)</f>
        <v>0</v>
      </c>
      <c r="AG567" s="22">
        <f t="shared" si="95"/>
        <v>49962</v>
      </c>
      <c r="AH567" s="23"/>
      <c r="AI567" s="24"/>
    </row>
    <row r="568" spans="28:35" ht="15">
      <c r="AB568" s="20"/>
      <c r="AC568" s="21"/>
      <c r="AD568" s="21"/>
      <c r="AE568" s="22"/>
      <c r="AF568" s="23"/>
      <c r="AG568" s="22"/>
      <c r="AH568" s="23"/>
      <c r="AI568" s="24"/>
    </row>
    <row r="569" spans="28:35" ht="15.75" thickBot="1">
      <c r="AB569" s="25">
        <f>SUM(AB560:AB567)</f>
        <v>372</v>
      </c>
      <c r="AC569" s="26"/>
      <c r="AD569" s="26" t="s">
        <v>933</v>
      </c>
      <c r="AE569" s="27">
        <f>SUM(AE560:AE567)</f>
        <v>258088</v>
      </c>
      <c r="AF569" s="28">
        <f>SUM(AF560:AF567)</f>
        <v>0</v>
      </c>
      <c r="AG569" s="27"/>
      <c r="AH569" s="27"/>
      <c r="AI569" s="29"/>
    </row>
    <row r="570" spans="28:35" ht="15">
      <c r="AB570" s="36">
        <v>2019</v>
      </c>
      <c r="AC570" s="34"/>
      <c r="AD570" s="34"/>
      <c r="AE570" s="34"/>
      <c r="AF570" s="34"/>
      <c r="AG570" s="34"/>
      <c r="AH570" s="34"/>
      <c r="AI570" s="35"/>
    </row>
    <row r="571" spans="28:35" ht="15">
      <c r="AB571" s="20">
        <f>AB560</f>
        <v>302</v>
      </c>
      <c r="AC571" s="21"/>
      <c r="AD571" s="21" t="s">
        <v>24</v>
      </c>
      <c r="AE571" s="22">
        <f>AG571+AI571</f>
        <v>137641.5</v>
      </c>
      <c r="AF571" s="23">
        <f>SUMIF($AC$530:$AC$641,"=c11",$AF$530:$AF$641)</f>
        <v>0</v>
      </c>
      <c r="AG571" s="22">
        <f aca="true" t="shared" si="97" ref="AG571:AG578">AG560*0.75</f>
        <v>137641.5</v>
      </c>
      <c r="AH571" s="23"/>
      <c r="AI571" s="24"/>
    </row>
    <row r="572" spans="28:35" ht="15">
      <c r="AB572" s="20">
        <f aca="true" t="shared" si="98" ref="AB572:AB578">AB561</f>
        <v>0</v>
      </c>
      <c r="AC572" s="21"/>
      <c r="AD572" s="21" t="s">
        <v>33</v>
      </c>
      <c r="AE572" s="22">
        <f aca="true" t="shared" si="99" ref="AE572:AE578">AG572+AI572</f>
        <v>0</v>
      </c>
      <c r="AF572" s="23">
        <f>SUMIF($AC$530:$AC$641,"=c11o",$AF$530:$AF$641)</f>
        <v>0</v>
      </c>
      <c r="AG572" s="22">
        <f t="shared" si="97"/>
        <v>0</v>
      </c>
      <c r="AH572" s="23"/>
      <c r="AI572" s="24"/>
    </row>
    <row r="573" spans="28:35" ht="15">
      <c r="AB573" s="20">
        <f t="shared" si="98"/>
        <v>0</v>
      </c>
      <c r="AC573" s="21"/>
      <c r="AD573" s="21" t="s">
        <v>905</v>
      </c>
      <c r="AE573" s="22">
        <f t="shared" si="99"/>
        <v>0</v>
      </c>
      <c r="AF573" s="23">
        <f>SUMIF($AC$530:$AC$641,"=G11",$AF$530:$AF$641)</f>
        <v>0</v>
      </c>
      <c r="AG573" s="22">
        <f t="shared" si="97"/>
        <v>0</v>
      </c>
      <c r="AH573" s="23"/>
      <c r="AI573" s="24"/>
    </row>
    <row r="574" spans="28:35" ht="15">
      <c r="AB574" s="20">
        <f t="shared" si="98"/>
        <v>0</v>
      </c>
      <c r="AC574" s="21"/>
      <c r="AD574" s="21" t="s">
        <v>786</v>
      </c>
      <c r="AE574" s="22">
        <f t="shared" si="99"/>
        <v>0</v>
      </c>
      <c r="AF574" s="23">
        <f>SUMIF($AC$530:$AC$641,"=R",$AF$530:$AF$641)</f>
        <v>0</v>
      </c>
      <c r="AG574" s="22">
        <f t="shared" si="97"/>
        <v>0</v>
      </c>
      <c r="AH574" s="23"/>
      <c r="AI574" s="24"/>
    </row>
    <row r="575" spans="28:35" ht="15">
      <c r="AB575" s="20">
        <f t="shared" si="98"/>
        <v>20</v>
      </c>
      <c r="AC575" s="21"/>
      <c r="AD575" s="21" t="s">
        <v>759</v>
      </c>
      <c r="AE575" s="22">
        <f t="shared" si="99"/>
        <v>18453</v>
      </c>
      <c r="AF575" s="23">
        <f>SUMIF($AC$530:$AC$641,"=C12a",$AF$530:$AF$641)</f>
        <v>0</v>
      </c>
      <c r="AG575" s="22">
        <f t="shared" si="97"/>
        <v>6504</v>
      </c>
      <c r="AH575" s="22"/>
      <c r="AI575" s="24">
        <f>AI564*0.75</f>
        <v>11949</v>
      </c>
    </row>
    <row r="576" spans="28:35" ht="15">
      <c r="AB576" s="20">
        <f t="shared" si="98"/>
        <v>0</v>
      </c>
      <c r="AC576" s="21"/>
      <c r="AD576" s="21" t="s">
        <v>38</v>
      </c>
      <c r="AE576" s="22">
        <f t="shared" si="99"/>
        <v>0</v>
      </c>
      <c r="AF576" s="23">
        <f>SUMIF($AC$530:$AC$641,"=c12b",$AF$530:$AF$641)</f>
        <v>0</v>
      </c>
      <c r="AG576" s="22">
        <f t="shared" si="97"/>
        <v>0</v>
      </c>
      <c r="AH576" s="22"/>
      <c r="AI576" s="24">
        <f>AI565*0.75</f>
        <v>0</v>
      </c>
    </row>
    <row r="577" spans="28:35" ht="15">
      <c r="AB577" s="20">
        <f t="shared" si="98"/>
        <v>0</v>
      </c>
      <c r="AC577" s="21"/>
      <c r="AD577" s="21" t="s">
        <v>916</v>
      </c>
      <c r="AE577" s="22">
        <f t="shared" si="99"/>
        <v>0</v>
      </c>
      <c r="AF577" s="23">
        <f>SUMIF($AC$530:$AC$641,"=G12",$AF$530:$AF$641)</f>
        <v>0</v>
      </c>
      <c r="AG577" s="22">
        <f t="shared" si="97"/>
        <v>0</v>
      </c>
      <c r="AH577" s="23"/>
      <c r="AI577" s="24"/>
    </row>
    <row r="578" spans="28:35" ht="15">
      <c r="AB578" s="20">
        <f t="shared" si="98"/>
        <v>50</v>
      </c>
      <c r="AC578" s="21"/>
      <c r="AD578" s="21" t="s">
        <v>798</v>
      </c>
      <c r="AE578" s="22">
        <f t="shared" si="99"/>
        <v>37471.5</v>
      </c>
      <c r="AF578" s="23">
        <f>SUMIF($AC$530:$AC$641,"=c21",$AF$530:$AF$641)</f>
        <v>0</v>
      </c>
      <c r="AG578" s="22">
        <f t="shared" si="97"/>
        <v>37471.5</v>
      </c>
      <c r="AH578" s="23"/>
      <c r="AI578" s="24"/>
    </row>
    <row r="579" spans="28:35" ht="15">
      <c r="AB579" s="20"/>
      <c r="AC579" s="21"/>
      <c r="AD579" s="21"/>
      <c r="AE579" s="22"/>
      <c r="AF579" s="23"/>
      <c r="AG579" s="22"/>
      <c r="AH579" s="23"/>
      <c r="AI579" s="24"/>
    </row>
    <row r="580" spans="28:35" ht="15.75" thickBot="1">
      <c r="AB580" s="25">
        <f>SUM(AB571:AB578)</f>
        <v>372</v>
      </c>
      <c r="AC580" s="26"/>
      <c r="AD580" s="26" t="s">
        <v>933</v>
      </c>
      <c r="AE580" s="27">
        <f>SUM(AE571:AE578)</f>
        <v>193566</v>
      </c>
      <c r="AF580" s="28">
        <f>SUM(AF571:AF578)</f>
        <v>0</v>
      </c>
      <c r="AG580" s="27"/>
      <c r="AH580" s="27"/>
      <c r="AI580" s="29"/>
    </row>
    <row r="581" spans="28:35" ht="15">
      <c r="AB581" s="36">
        <v>2020</v>
      </c>
      <c r="AC581" s="34"/>
      <c r="AD581" s="34"/>
      <c r="AE581" s="34"/>
      <c r="AF581" s="34"/>
      <c r="AG581" s="34"/>
      <c r="AH581" s="34"/>
      <c r="AI581" s="35"/>
    </row>
    <row r="582" spans="28:35" ht="15">
      <c r="AB582" s="20">
        <f>AB560</f>
        <v>302</v>
      </c>
      <c r="AC582" s="21"/>
      <c r="AD582" s="21" t="s">
        <v>24</v>
      </c>
      <c r="AE582" s="22">
        <f>AG582+AI582</f>
        <v>45880.5</v>
      </c>
      <c r="AF582" s="23">
        <f>SUMIF($AC$530:$AC$641,"=c11",$AF$530:$AF$641)</f>
        <v>0</v>
      </c>
      <c r="AG582" s="22">
        <f aca="true" t="shared" si="100" ref="AG582:AG589">AG560*0.25</f>
        <v>45880.5</v>
      </c>
      <c r="AH582" s="23"/>
      <c r="AI582" s="24"/>
    </row>
    <row r="583" spans="28:35" ht="15">
      <c r="AB583" s="20">
        <f aca="true" t="shared" si="101" ref="AB583:AB589">AB561</f>
        <v>0</v>
      </c>
      <c r="AC583" s="21"/>
      <c r="AD583" s="21" t="s">
        <v>33</v>
      </c>
      <c r="AE583" s="22">
        <f aca="true" t="shared" si="102" ref="AE583:AE589">AG583+AI583</f>
        <v>0</v>
      </c>
      <c r="AF583" s="23">
        <f>SUMIF($AC$530:$AC$641,"=c11o",$AF$530:$AF$641)</f>
        <v>0</v>
      </c>
      <c r="AG583" s="22">
        <f t="shared" si="100"/>
        <v>0</v>
      </c>
      <c r="AH583" s="23"/>
      <c r="AI583" s="24"/>
    </row>
    <row r="584" spans="28:35" ht="15">
      <c r="AB584" s="20">
        <f t="shared" si="101"/>
        <v>0</v>
      </c>
      <c r="AC584" s="21"/>
      <c r="AD584" s="21" t="s">
        <v>905</v>
      </c>
      <c r="AE584" s="22">
        <f t="shared" si="102"/>
        <v>0</v>
      </c>
      <c r="AF584" s="23">
        <f>SUMIF($AC$530:$AC$641,"=G11",$AF$530:$AF$641)</f>
        <v>0</v>
      </c>
      <c r="AG584" s="22">
        <f t="shared" si="100"/>
        <v>0</v>
      </c>
      <c r="AH584" s="23"/>
      <c r="AI584" s="24"/>
    </row>
    <row r="585" spans="28:35" ht="15">
      <c r="AB585" s="20">
        <f t="shared" si="101"/>
        <v>0</v>
      </c>
      <c r="AC585" s="21"/>
      <c r="AD585" s="21" t="s">
        <v>786</v>
      </c>
      <c r="AE585" s="22">
        <f t="shared" si="102"/>
        <v>0</v>
      </c>
      <c r="AF585" s="23">
        <f>SUMIF($AC$530:$AC$641,"=R",$AF$530:$AF$641)</f>
        <v>0</v>
      </c>
      <c r="AG585" s="22">
        <f t="shared" si="100"/>
        <v>0</v>
      </c>
      <c r="AH585" s="23"/>
      <c r="AI585" s="24"/>
    </row>
    <row r="586" spans="28:35" ht="15">
      <c r="AB586" s="20">
        <f t="shared" si="101"/>
        <v>20</v>
      </c>
      <c r="AC586" s="21"/>
      <c r="AD586" s="21" t="s">
        <v>759</v>
      </c>
      <c r="AE586" s="22">
        <f t="shared" si="102"/>
        <v>6151</v>
      </c>
      <c r="AF586" s="23">
        <f>SUMIF($AC$530:$AC$641,"=C12a",$AF$530:$AF$641)</f>
        <v>0</v>
      </c>
      <c r="AG586" s="22">
        <f t="shared" si="100"/>
        <v>2168</v>
      </c>
      <c r="AH586" s="22"/>
      <c r="AI586" s="24">
        <f>AI564*0.25</f>
        <v>3983</v>
      </c>
    </row>
    <row r="587" spans="28:35" ht="15">
      <c r="AB587" s="20">
        <f t="shared" si="101"/>
        <v>0</v>
      </c>
      <c r="AC587" s="21"/>
      <c r="AD587" s="21" t="s">
        <v>38</v>
      </c>
      <c r="AE587" s="22">
        <f t="shared" si="102"/>
        <v>0</v>
      </c>
      <c r="AF587" s="23">
        <f>SUMIF($AC$530:$AC$641,"=c12b",$AF$530:$AF$641)</f>
        <v>0</v>
      </c>
      <c r="AG587" s="22">
        <f t="shared" si="100"/>
        <v>0</v>
      </c>
      <c r="AH587" s="22"/>
      <c r="AI587" s="24">
        <f>AI565*0.25</f>
        <v>0</v>
      </c>
    </row>
    <row r="588" spans="28:35" ht="15">
      <c r="AB588" s="20">
        <f t="shared" si="101"/>
        <v>0</v>
      </c>
      <c r="AC588" s="21"/>
      <c r="AD588" s="21" t="s">
        <v>916</v>
      </c>
      <c r="AE588" s="22">
        <f t="shared" si="102"/>
        <v>0</v>
      </c>
      <c r="AF588" s="23">
        <f>SUMIF($AC$530:$AC$641,"=G12",$AF$530:$AF$641)</f>
        <v>0</v>
      </c>
      <c r="AG588" s="22">
        <f t="shared" si="100"/>
        <v>0</v>
      </c>
      <c r="AH588" s="23"/>
      <c r="AI588" s="24"/>
    </row>
    <row r="589" spans="28:35" ht="15">
      <c r="AB589" s="20">
        <f t="shared" si="101"/>
        <v>50</v>
      </c>
      <c r="AC589" s="21"/>
      <c r="AD589" s="21" t="s">
        <v>798</v>
      </c>
      <c r="AE589" s="22">
        <f t="shared" si="102"/>
        <v>12490.5</v>
      </c>
      <c r="AF589" s="23">
        <f>SUMIF($AC$530:$AC$641,"=c21",$AF$530:$AF$641)</f>
        <v>0</v>
      </c>
      <c r="AG589" s="22">
        <f t="shared" si="100"/>
        <v>12490.5</v>
      </c>
      <c r="AH589" s="23"/>
      <c r="AI589" s="24"/>
    </row>
    <row r="590" spans="28:35" ht="15">
      <c r="AB590" s="20"/>
      <c r="AC590" s="21"/>
      <c r="AD590" s="21"/>
      <c r="AE590" s="22"/>
      <c r="AF590" s="23"/>
      <c r="AG590" s="22"/>
      <c r="AH590" s="23"/>
      <c r="AI590" s="24"/>
    </row>
    <row r="591" spans="28:35" ht="15.75" thickBot="1">
      <c r="AB591" s="25">
        <f>SUM(AB582:AB589)</f>
        <v>372</v>
      </c>
      <c r="AC591" s="26"/>
      <c r="AD591" s="26" t="s">
        <v>933</v>
      </c>
      <c r="AE591" s="27">
        <f>SUM(AE582:AE589)</f>
        <v>64522</v>
      </c>
      <c r="AF591" s="28">
        <f>SUM(AF582:AF589)</f>
        <v>0</v>
      </c>
      <c r="AG591" s="27"/>
      <c r="AH591" s="27"/>
      <c r="AI591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T7">
      <selection activeCell="AE19" sqref="AE19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6.14062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2" customFormat="1" ht="15">
      <c r="A3" s="12">
        <v>7</v>
      </c>
      <c r="B3" s="12">
        <v>8321042242</v>
      </c>
      <c r="C3" s="12" t="s">
        <v>828</v>
      </c>
      <c r="D3" s="12">
        <v>70000258</v>
      </c>
      <c r="E3" s="12">
        <v>3</v>
      </c>
      <c r="F3" s="13" t="s">
        <v>829</v>
      </c>
      <c r="G3" s="12" t="s">
        <v>26</v>
      </c>
      <c r="H3" s="12" t="s">
        <v>89</v>
      </c>
      <c r="I3" s="12">
        <v>5</v>
      </c>
      <c r="K3" s="12" t="s">
        <v>28</v>
      </c>
      <c r="L3" s="12" t="s">
        <v>26</v>
      </c>
      <c r="S3" s="12" t="s">
        <v>830</v>
      </c>
      <c r="T3" s="4" t="s">
        <v>26</v>
      </c>
      <c r="U3" s="4" t="s">
        <v>89</v>
      </c>
      <c r="V3" s="4">
        <v>5</v>
      </c>
      <c r="W3" s="4"/>
      <c r="X3" s="4" t="s">
        <v>28</v>
      </c>
      <c r="Y3" s="4" t="s">
        <v>26</v>
      </c>
      <c r="Z3" s="4">
        <v>8933843</v>
      </c>
      <c r="AA3" s="4" t="s">
        <v>831</v>
      </c>
      <c r="AB3" s="4">
        <v>23</v>
      </c>
      <c r="AC3" s="4" t="s">
        <v>38</v>
      </c>
      <c r="AD3" s="6">
        <v>7473</v>
      </c>
      <c r="AE3" s="5">
        <f>AG3+AI3</f>
        <v>5977</v>
      </c>
      <c r="AF3" s="6">
        <v>5301</v>
      </c>
      <c r="AG3" s="5">
        <f>INT(AF3*0.8)</f>
        <v>4240</v>
      </c>
      <c r="AH3" s="6">
        <v>2172</v>
      </c>
      <c r="AI3" s="5">
        <f>INT(AH3*0.8)</f>
        <v>1737</v>
      </c>
      <c r="AJ3" s="2">
        <v>0</v>
      </c>
    </row>
    <row r="4" spans="1:36" s="12" customFormat="1" ht="15">
      <c r="A4" s="12">
        <v>7</v>
      </c>
      <c r="B4" s="12">
        <v>8321042242</v>
      </c>
      <c r="C4" s="12" t="s">
        <v>832</v>
      </c>
      <c r="D4" s="12">
        <v>70000258</v>
      </c>
      <c r="E4" s="12">
        <v>6</v>
      </c>
      <c r="F4" s="13" t="s">
        <v>829</v>
      </c>
      <c r="G4" s="12" t="s">
        <v>26</v>
      </c>
      <c r="H4" s="12" t="s">
        <v>89</v>
      </c>
      <c r="I4" s="12">
        <v>5</v>
      </c>
      <c r="K4" s="12" t="s">
        <v>28</v>
      </c>
      <c r="L4" s="12" t="s">
        <v>26</v>
      </c>
      <c r="S4" s="12" t="s">
        <v>833</v>
      </c>
      <c r="T4" s="4" t="s">
        <v>26</v>
      </c>
      <c r="U4" s="4" t="s">
        <v>408</v>
      </c>
      <c r="V4" s="4">
        <v>3</v>
      </c>
      <c r="W4" s="4"/>
      <c r="X4" s="4" t="s">
        <v>28</v>
      </c>
      <c r="Y4" s="4" t="s">
        <v>26</v>
      </c>
      <c r="Z4" s="4">
        <v>7954361</v>
      </c>
      <c r="AA4" s="4" t="s">
        <v>834</v>
      </c>
      <c r="AB4" s="4">
        <v>12</v>
      </c>
      <c r="AC4" s="4" t="s">
        <v>24</v>
      </c>
      <c r="AD4" s="6">
        <v>1250</v>
      </c>
      <c r="AE4" s="5">
        <f>AG4+AI4</f>
        <v>1000</v>
      </c>
      <c r="AF4" s="6">
        <v>1250</v>
      </c>
      <c r="AG4" s="5">
        <f>INT(AF4*0.8)</f>
        <v>1000</v>
      </c>
      <c r="AH4" s="6">
        <v>0</v>
      </c>
      <c r="AI4" s="5">
        <f>INT(AH4*0.8)</f>
        <v>0</v>
      </c>
      <c r="AJ4" s="2">
        <v>0</v>
      </c>
    </row>
    <row r="5" spans="1:36" s="12" customFormat="1" ht="15">
      <c r="A5" s="12">
        <v>7</v>
      </c>
      <c r="B5" s="12">
        <v>8321042242</v>
      </c>
      <c r="C5" s="12" t="s">
        <v>835</v>
      </c>
      <c r="D5" s="12">
        <v>70000258</v>
      </c>
      <c r="E5" s="12">
        <v>31</v>
      </c>
      <c r="F5" s="13" t="s">
        <v>829</v>
      </c>
      <c r="G5" s="12" t="s">
        <v>26</v>
      </c>
      <c r="H5" s="12" t="s">
        <v>89</v>
      </c>
      <c r="I5" s="12">
        <v>5</v>
      </c>
      <c r="K5" s="12" t="s">
        <v>28</v>
      </c>
      <c r="L5" s="12" t="s">
        <v>26</v>
      </c>
      <c r="S5" s="12" t="s">
        <v>833</v>
      </c>
      <c r="T5" s="4" t="s">
        <v>26</v>
      </c>
      <c r="U5" s="4" t="s">
        <v>408</v>
      </c>
      <c r="V5" s="4">
        <v>3</v>
      </c>
      <c r="W5" s="4"/>
      <c r="X5" s="4" t="s">
        <v>28</v>
      </c>
      <c r="Y5" s="4" t="s">
        <v>26</v>
      </c>
      <c r="Z5" s="4">
        <v>8148310</v>
      </c>
      <c r="AA5" s="4" t="s">
        <v>836</v>
      </c>
      <c r="AB5" s="4">
        <v>1</v>
      </c>
      <c r="AC5" s="4" t="s">
        <v>24</v>
      </c>
      <c r="AD5" s="6">
        <v>3</v>
      </c>
      <c r="AE5" s="5">
        <f>AG5+AI5</f>
        <v>2</v>
      </c>
      <c r="AF5" s="6">
        <v>3</v>
      </c>
      <c r="AG5" s="5">
        <f>INT(AF5*0.8)</f>
        <v>2</v>
      </c>
      <c r="AH5" s="6">
        <v>0</v>
      </c>
      <c r="AI5" s="5">
        <f>INT(AH5*0.8)</f>
        <v>0</v>
      </c>
      <c r="AJ5" s="2">
        <v>0</v>
      </c>
    </row>
    <row r="6" spans="1:36" s="12" customFormat="1" ht="15">
      <c r="A6" s="12">
        <v>7</v>
      </c>
      <c r="B6" s="12">
        <v>8321042242</v>
      </c>
      <c r="C6" s="12" t="s">
        <v>837</v>
      </c>
      <c r="D6" s="12">
        <v>70000258</v>
      </c>
      <c r="E6" s="12">
        <v>33</v>
      </c>
      <c r="F6" s="13" t="s">
        <v>829</v>
      </c>
      <c r="G6" s="12" t="s">
        <v>26</v>
      </c>
      <c r="H6" s="12" t="s">
        <v>89</v>
      </c>
      <c r="I6" s="12">
        <v>5</v>
      </c>
      <c r="K6" s="12" t="s">
        <v>28</v>
      </c>
      <c r="L6" s="12" t="s">
        <v>26</v>
      </c>
      <c r="S6" s="12" t="s">
        <v>833</v>
      </c>
      <c r="T6" s="4" t="s">
        <v>26</v>
      </c>
      <c r="U6" s="4" t="s">
        <v>838</v>
      </c>
      <c r="V6" s="4">
        <v>1</v>
      </c>
      <c r="W6" s="4"/>
      <c r="X6" s="4" t="s">
        <v>28</v>
      </c>
      <c r="Y6" s="4" t="s">
        <v>26</v>
      </c>
      <c r="Z6" s="4">
        <v>90287970</v>
      </c>
      <c r="AA6" s="4" t="s">
        <v>839</v>
      </c>
      <c r="AB6" s="4">
        <v>1</v>
      </c>
      <c r="AC6" s="4" t="s">
        <v>759</v>
      </c>
      <c r="AD6" s="6">
        <v>1492</v>
      </c>
      <c r="AE6" s="5">
        <f>AG6+AI6</f>
        <v>1193</v>
      </c>
      <c r="AF6" s="6">
        <v>579</v>
      </c>
      <c r="AG6" s="5">
        <f>INT(AF6*0.8)</f>
        <v>463</v>
      </c>
      <c r="AH6" s="6">
        <v>913</v>
      </c>
      <c r="AI6" s="5">
        <f>INT(AH6*0.8)</f>
        <v>730</v>
      </c>
      <c r="AJ6" s="2">
        <v>0</v>
      </c>
    </row>
    <row r="7" spans="1:36" s="12" customFormat="1" ht="15">
      <c r="A7" s="12">
        <v>7</v>
      </c>
      <c r="B7" s="12">
        <v>8321042242</v>
      </c>
      <c r="C7" s="12" t="s">
        <v>840</v>
      </c>
      <c r="D7" s="12">
        <v>79970366</v>
      </c>
      <c r="E7" s="12">
        <v>2</v>
      </c>
      <c r="F7" s="13" t="s">
        <v>829</v>
      </c>
      <c r="G7" s="12" t="s">
        <v>26</v>
      </c>
      <c r="H7" s="12" t="s">
        <v>89</v>
      </c>
      <c r="I7" s="12">
        <v>5</v>
      </c>
      <c r="K7" s="12" t="s">
        <v>28</v>
      </c>
      <c r="L7" s="12" t="s">
        <v>26</v>
      </c>
      <c r="Q7" s="12" t="s">
        <v>29</v>
      </c>
      <c r="S7" s="12" t="s">
        <v>841</v>
      </c>
      <c r="T7" s="4" t="s">
        <v>26</v>
      </c>
      <c r="U7" s="4" t="s">
        <v>93</v>
      </c>
      <c r="V7" s="4">
        <v>2</v>
      </c>
      <c r="W7" s="4"/>
      <c r="X7" s="4" t="s">
        <v>28</v>
      </c>
      <c r="Y7" s="4" t="s">
        <v>26</v>
      </c>
      <c r="Z7" s="4">
        <v>13789849</v>
      </c>
      <c r="AA7" s="4" t="s">
        <v>842</v>
      </c>
      <c r="AB7" s="4">
        <v>130</v>
      </c>
      <c r="AC7" s="4" t="s">
        <v>798</v>
      </c>
      <c r="AD7" s="6">
        <v>148220</v>
      </c>
      <c r="AE7" s="5">
        <f>AG7+AI7</f>
        <v>118576</v>
      </c>
      <c r="AF7" s="6">
        <v>148220</v>
      </c>
      <c r="AG7" s="5">
        <f>INT(AF7*0.8)</f>
        <v>118576</v>
      </c>
      <c r="AH7" s="6">
        <v>0</v>
      </c>
      <c r="AI7" s="5">
        <f>INT(AH7*0.8)</f>
        <v>0</v>
      </c>
      <c r="AJ7" s="2">
        <v>0</v>
      </c>
    </row>
    <row r="10" ht="15.75" thickBot="1"/>
    <row r="11" spans="28:35" ht="15">
      <c r="AB11" s="14" t="s">
        <v>943</v>
      </c>
      <c r="AC11" s="15"/>
      <c r="AD11" s="16" t="s">
        <v>944</v>
      </c>
      <c r="AE11" s="17" t="s">
        <v>945</v>
      </c>
      <c r="AF11" s="18"/>
      <c r="AG11" s="17" t="s">
        <v>946</v>
      </c>
      <c r="AH11" s="18"/>
      <c r="AI11" s="19" t="s">
        <v>947</v>
      </c>
    </row>
    <row r="12" spans="28:35" ht="15">
      <c r="AB12" s="20">
        <f>SUMIF($AC$3:$AC$157,"=c11",$AB$3:$AB$157)</f>
        <v>13</v>
      </c>
      <c r="AC12" s="21"/>
      <c r="AD12" s="21" t="s">
        <v>24</v>
      </c>
      <c r="AE12" s="22">
        <f>AG12+AI12</f>
        <v>1002</v>
      </c>
      <c r="AF12" s="23">
        <f>SUMIF($AC$184:$AC$276,"=c11",$AF$184:$AF$276)</f>
        <v>0</v>
      </c>
      <c r="AG12" s="22">
        <f>SUMIF($AC$3:$AC$7,"=c11",$AG$3:$AG$7)</f>
        <v>1002</v>
      </c>
      <c r="AH12" s="23"/>
      <c r="AI12" s="24"/>
    </row>
    <row r="13" spans="28:35" ht="15">
      <c r="AB13" s="20">
        <f>SUMIF($AC$3:$AC$157,"=c11o",$AB$3:$AB$157)</f>
        <v>0</v>
      </c>
      <c r="AC13" s="21"/>
      <c r="AD13" s="21" t="s">
        <v>33</v>
      </c>
      <c r="AE13" s="22">
        <f aca="true" t="shared" si="0" ref="AE13:AE19">AG13+AI13</f>
        <v>0</v>
      </c>
      <c r="AF13" s="23">
        <f>SUMIF($AC$184:$AC$276,"=c11o",$AF$184:$AF$276)</f>
        <v>0</v>
      </c>
      <c r="AG13" s="22">
        <f>SUMIF($AC$3:$AC$7,"=c11o",$AG$3:$AG$7)</f>
        <v>0</v>
      </c>
      <c r="AH13" s="23"/>
      <c r="AI13" s="24"/>
    </row>
    <row r="14" spans="28:35" ht="15">
      <c r="AB14" s="20">
        <f>SUMIF($AC$3:$AC$157,"=g11",$AB$3:$AB$157)</f>
        <v>0</v>
      </c>
      <c r="AC14" s="21"/>
      <c r="AD14" s="21" t="s">
        <v>905</v>
      </c>
      <c r="AE14" s="22">
        <f t="shared" si="0"/>
        <v>0</v>
      </c>
      <c r="AF14" s="23">
        <f>SUMIF($AC$184:$AC$276,"=G11",$AF$184:$AF$276)</f>
        <v>0</v>
      </c>
      <c r="AG14" s="22">
        <f>SUMIF($AC$3:$AC$7,"=g11",$AG$3:$AG$7)</f>
        <v>0</v>
      </c>
      <c r="AH14" s="23"/>
      <c r="AI14" s="24"/>
    </row>
    <row r="15" spans="28:35" ht="15">
      <c r="AB15" s="20">
        <f>SUMIF($AC$3:$AC$157,"=r",$AB$3:$AB$157)</f>
        <v>0</v>
      </c>
      <c r="AC15" s="21"/>
      <c r="AD15" s="21" t="s">
        <v>786</v>
      </c>
      <c r="AE15" s="22">
        <f t="shared" si="0"/>
        <v>0</v>
      </c>
      <c r="AF15" s="23">
        <f>SUMIF($AC$184:$AC$276,"=R",$AF$184:$AF$276)</f>
        <v>0</v>
      </c>
      <c r="AG15" s="22">
        <f>SUMIF($AC$3:$AC$7,"=r",$AG$3:$AG$7)</f>
        <v>0</v>
      </c>
      <c r="AH15" s="23"/>
      <c r="AI15" s="24"/>
    </row>
    <row r="16" spans="28:35" ht="15">
      <c r="AB16" s="20">
        <f>SUMIF($AC$3:$AC$157,"=c12a",$AB$3:$AB$157)</f>
        <v>1</v>
      </c>
      <c r="AC16" s="21"/>
      <c r="AD16" s="21" t="s">
        <v>759</v>
      </c>
      <c r="AE16" s="22">
        <f t="shared" si="0"/>
        <v>1193</v>
      </c>
      <c r="AF16" s="23">
        <f>SUMIF($AC$184:$AC$276,"=C12a",$AF$184:$AF$276)</f>
        <v>0</v>
      </c>
      <c r="AG16" s="22">
        <f>SUMIF($AC$3:$AC$7,"=C12a",$AG$3:$AG$7)</f>
        <v>463</v>
      </c>
      <c r="AH16" s="23">
        <f>SUMIF($AC$184:$AC$276,"=C12a",$AH$184:$AH$276)</f>
        <v>0</v>
      </c>
      <c r="AI16" s="24">
        <f>SUMIF($AC$3:$AC$7,"=C12a",$AI$3:$AI$7)</f>
        <v>730</v>
      </c>
    </row>
    <row r="17" spans="28:35" ht="15">
      <c r="AB17" s="20">
        <f>SUMIF($AC$3:$AC$157,"=c12b",$AB$3:$AB$157)</f>
        <v>23</v>
      </c>
      <c r="AC17" s="21"/>
      <c r="AD17" s="21" t="s">
        <v>38</v>
      </c>
      <c r="AE17" s="22">
        <f t="shared" si="0"/>
        <v>5977</v>
      </c>
      <c r="AF17" s="23">
        <f>SUMIF($AC$184:$AC$276,"=c12b",$AF$184:$AF$276)</f>
        <v>0</v>
      </c>
      <c r="AG17" s="22">
        <f>SUMIF($AC$3:$AC$7,"=C12b",$AG$3:$AG$7)</f>
        <v>4240</v>
      </c>
      <c r="AH17" s="23">
        <f>SUMIF($AC$184:$AC$276,"=c12b",$AH$184:$AH$276)</f>
        <v>0</v>
      </c>
      <c r="AI17" s="24">
        <f>SUMIF($AC$3:$AC$7,"=C12b",$AI$3:$AI$7)</f>
        <v>1737</v>
      </c>
    </row>
    <row r="18" spans="28:35" ht="15">
      <c r="AB18" s="20">
        <f>SUMIF($AC$3:$AC$157,"=g12",$AB$3:$AB$157)</f>
        <v>0</v>
      </c>
      <c r="AC18" s="21"/>
      <c r="AD18" s="21" t="s">
        <v>916</v>
      </c>
      <c r="AE18" s="22">
        <f t="shared" si="0"/>
        <v>0</v>
      </c>
      <c r="AF18" s="23">
        <f>SUMIF($AC$184:$AC$276,"=G12",$AF$184:$AF$276)</f>
        <v>0</v>
      </c>
      <c r="AG18" s="22">
        <f>SUMIF($AC$3:$AC$7,"=g12",$AG$3:$AG$7)</f>
        <v>0</v>
      </c>
      <c r="AH18" s="23"/>
      <c r="AI18" s="24"/>
    </row>
    <row r="19" spans="28:35" ht="15">
      <c r="AB19" s="20">
        <f>SUMIF($AC$3:$AC$157,"=c21",$AB$3:$AB$157)</f>
        <v>130</v>
      </c>
      <c r="AC19" s="21"/>
      <c r="AD19" s="21" t="s">
        <v>798</v>
      </c>
      <c r="AE19" s="22">
        <f t="shared" si="0"/>
        <v>118576</v>
      </c>
      <c r="AF19" s="23">
        <f>SUMIF($AC$184:$AC$276,"=c21",$AF$184:$AF$276)</f>
        <v>0</v>
      </c>
      <c r="AG19" s="22">
        <f>SUMIF($AC$3:$AC$7,"=c21",$AG$3:$AG$7)</f>
        <v>118576</v>
      </c>
      <c r="AH19" s="23"/>
      <c r="AI19" s="24"/>
    </row>
    <row r="20" spans="28:35" ht="15">
      <c r="AB20" s="20"/>
      <c r="AC20" s="21"/>
      <c r="AD20" s="21"/>
      <c r="AE20" s="22"/>
      <c r="AF20" s="23"/>
      <c r="AG20" s="22"/>
      <c r="AH20" s="23"/>
      <c r="AI20" s="24"/>
    </row>
    <row r="21" spans="28:35" ht="15.75" thickBot="1">
      <c r="AB21" s="25">
        <f>SUM(AB12:AB19)</f>
        <v>167</v>
      </c>
      <c r="AC21" s="26"/>
      <c r="AD21" s="26" t="s">
        <v>933</v>
      </c>
      <c r="AE21" s="27">
        <f>SUM(AE12:AE19)</f>
        <v>126748</v>
      </c>
      <c r="AF21" s="28">
        <f>SUM(AF12:AF19)</f>
        <v>0</v>
      </c>
      <c r="AG21" s="27"/>
      <c r="AH21" s="27"/>
      <c r="AI21" s="29"/>
    </row>
    <row r="22" spans="28:35" ht="15">
      <c r="AB22" s="33">
        <v>2019</v>
      </c>
      <c r="AC22" s="30"/>
      <c r="AD22" s="30"/>
      <c r="AE22" s="30"/>
      <c r="AF22" s="30"/>
      <c r="AG22" s="30"/>
      <c r="AH22" s="30"/>
      <c r="AI22" s="31"/>
    </row>
    <row r="23" spans="28:35" ht="15">
      <c r="AB23" s="20">
        <f>AB12</f>
        <v>13</v>
      </c>
      <c r="AC23" s="21"/>
      <c r="AD23" s="21" t="s">
        <v>24</v>
      </c>
      <c r="AE23" s="22">
        <f>AG23+AI23</f>
        <v>751.5</v>
      </c>
      <c r="AF23" s="23">
        <f>SUMIF($AC$184:$AC$276,"=c11",$AF$184:$AF$276)</f>
        <v>0</v>
      </c>
      <c r="AG23" s="22">
        <f aca="true" t="shared" si="1" ref="AG23:AG30">AG12*0.75</f>
        <v>751.5</v>
      </c>
      <c r="AH23" s="23"/>
      <c r="AI23" s="24"/>
    </row>
    <row r="24" spans="28:35" ht="15">
      <c r="AB24" s="20">
        <f aca="true" t="shared" si="2" ref="AB24:AB30">AB13</f>
        <v>0</v>
      </c>
      <c r="AC24" s="21"/>
      <c r="AD24" s="21" t="s">
        <v>33</v>
      </c>
      <c r="AE24" s="22">
        <f aca="true" t="shared" si="3" ref="AE24:AE30">AG24+AI24</f>
        <v>0</v>
      </c>
      <c r="AF24" s="23">
        <f>SUMIF($AC$184:$AC$276,"=c11o",$AF$184:$AF$276)</f>
        <v>0</v>
      </c>
      <c r="AG24" s="22">
        <f t="shared" si="1"/>
        <v>0</v>
      </c>
      <c r="AH24" s="23"/>
      <c r="AI24" s="24"/>
    </row>
    <row r="25" spans="28:35" ht="15">
      <c r="AB25" s="20">
        <f t="shared" si="2"/>
        <v>0</v>
      </c>
      <c r="AC25" s="21"/>
      <c r="AD25" s="21" t="s">
        <v>905</v>
      </c>
      <c r="AE25" s="22">
        <f t="shared" si="3"/>
        <v>0</v>
      </c>
      <c r="AF25" s="23">
        <f>SUMIF($AC$184:$AC$276,"=G11",$AF$184:$AF$276)</f>
        <v>0</v>
      </c>
      <c r="AG25" s="22">
        <f t="shared" si="1"/>
        <v>0</v>
      </c>
      <c r="AH25" s="23"/>
      <c r="AI25" s="24"/>
    </row>
    <row r="26" spans="28:35" ht="15">
      <c r="AB26" s="20">
        <f t="shared" si="2"/>
        <v>0</v>
      </c>
      <c r="AC26" s="21"/>
      <c r="AD26" s="21" t="s">
        <v>786</v>
      </c>
      <c r="AE26" s="22">
        <f t="shared" si="3"/>
        <v>0</v>
      </c>
      <c r="AF26" s="23">
        <f>SUMIF($AC$184:$AC$276,"=R",$AF$184:$AF$276)</f>
        <v>0</v>
      </c>
      <c r="AG26" s="22">
        <f t="shared" si="1"/>
        <v>0</v>
      </c>
      <c r="AH26" s="23"/>
      <c r="AI26" s="24"/>
    </row>
    <row r="27" spans="28:35" ht="15">
      <c r="AB27" s="20">
        <f t="shared" si="2"/>
        <v>1</v>
      </c>
      <c r="AC27" s="21"/>
      <c r="AD27" s="21" t="s">
        <v>759</v>
      </c>
      <c r="AE27" s="22">
        <f t="shared" si="3"/>
        <v>894.75</v>
      </c>
      <c r="AF27" s="23">
        <f>SUMIF($AC$184:$AC$276,"=C12a",$AF$184:$AF$276)</f>
        <v>0</v>
      </c>
      <c r="AG27" s="22">
        <f t="shared" si="1"/>
        <v>347.25</v>
      </c>
      <c r="AH27" s="22"/>
      <c r="AI27" s="24">
        <f>AI16*0.75</f>
        <v>547.5</v>
      </c>
    </row>
    <row r="28" spans="28:35" ht="15">
      <c r="AB28" s="20">
        <f t="shared" si="2"/>
        <v>23</v>
      </c>
      <c r="AC28" s="21"/>
      <c r="AD28" s="21" t="s">
        <v>38</v>
      </c>
      <c r="AE28" s="22">
        <f t="shared" si="3"/>
        <v>4482.75</v>
      </c>
      <c r="AF28" s="23">
        <f>SUMIF($AC$184:$AC$276,"=c12b",$AF$184:$AF$276)</f>
        <v>0</v>
      </c>
      <c r="AG28" s="22">
        <f t="shared" si="1"/>
        <v>3180</v>
      </c>
      <c r="AH28" s="22"/>
      <c r="AI28" s="24">
        <f>AI17*0.75</f>
        <v>1302.75</v>
      </c>
    </row>
    <row r="29" spans="28:35" ht="15">
      <c r="AB29" s="20">
        <f t="shared" si="2"/>
        <v>0</v>
      </c>
      <c r="AC29" s="21"/>
      <c r="AD29" s="21" t="s">
        <v>916</v>
      </c>
      <c r="AE29" s="22">
        <f t="shared" si="3"/>
        <v>0</v>
      </c>
      <c r="AF29" s="23">
        <f>SUMIF($AC$184:$AC$276,"=G12",$AF$184:$AF$276)</f>
        <v>0</v>
      </c>
      <c r="AG29" s="22">
        <f t="shared" si="1"/>
        <v>0</v>
      </c>
      <c r="AH29" s="23"/>
      <c r="AI29" s="24"/>
    </row>
    <row r="30" spans="28:35" ht="15">
      <c r="AB30" s="20">
        <f t="shared" si="2"/>
        <v>130</v>
      </c>
      <c r="AC30" s="21"/>
      <c r="AD30" s="21" t="s">
        <v>798</v>
      </c>
      <c r="AE30" s="22">
        <f t="shared" si="3"/>
        <v>88932</v>
      </c>
      <c r="AF30" s="23">
        <f>SUMIF($AC$184:$AC$276,"=c21",$AF$184:$AF$276)</f>
        <v>0</v>
      </c>
      <c r="AG30" s="22">
        <f t="shared" si="1"/>
        <v>88932</v>
      </c>
      <c r="AH30" s="23"/>
      <c r="AI30" s="24"/>
    </row>
    <row r="31" spans="28:35" ht="15">
      <c r="AB31" s="20"/>
      <c r="AC31" s="21"/>
      <c r="AD31" s="21"/>
      <c r="AE31" s="22"/>
      <c r="AF31" s="23"/>
      <c r="AG31" s="22"/>
      <c r="AH31" s="23"/>
      <c r="AI31" s="24"/>
    </row>
    <row r="32" spans="28:35" ht="15.75" thickBot="1">
      <c r="AB32" s="25">
        <f>SUM(AB23:AB30)</f>
        <v>167</v>
      </c>
      <c r="AC32" s="26"/>
      <c r="AD32" s="26" t="s">
        <v>933</v>
      </c>
      <c r="AE32" s="27">
        <f>SUM(AE23:AE30)</f>
        <v>95061</v>
      </c>
      <c r="AF32" s="28">
        <f>SUM(AF23:AF30)</f>
        <v>0</v>
      </c>
      <c r="AG32" s="27"/>
      <c r="AH32" s="27"/>
      <c r="AI32" s="29"/>
    </row>
    <row r="33" spans="28:35" ht="15">
      <c r="AB33" s="33">
        <v>2020</v>
      </c>
      <c r="AC33" s="30"/>
      <c r="AD33" s="30"/>
      <c r="AE33" s="30"/>
      <c r="AF33" s="30"/>
      <c r="AG33" s="30"/>
      <c r="AH33" s="30"/>
      <c r="AI33" s="31"/>
    </row>
    <row r="34" spans="28:35" ht="15">
      <c r="AB34" s="20">
        <f aca="true" t="shared" si="4" ref="AB34:AB41">AB12</f>
        <v>13</v>
      </c>
      <c r="AC34" s="21"/>
      <c r="AD34" s="21" t="s">
        <v>24</v>
      </c>
      <c r="AE34" s="22">
        <f>AG34+AI34</f>
        <v>250.5</v>
      </c>
      <c r="AF34" s="23">
        <f>SUMIF($AC$184:$AC$276,"=c11",$AF$184:$AF$276)</f>
        <v>0</v>
      </c>
      <c r="AG34" s="22">
        <f aca="true" t="shared" si="5" ref="AG34:AG41">AG12*0.25</f>
        <v>250.5</v>
      </c>
      <c r="AH34" s="23"/>
      <c r="AI34" s="24"/>
    </row>
    <row r="35" spans="28:35" ht="15">
      <c r="AB35" s="20">
        <f t="shared" si="4"/>
        <v>0</v>
      </c>
      <c r="AC35" s="21"/>
      <c r="AD35" s="21" t="s">
        <v>33</v>
      </c>
      <c r="AE35" s="22">
        <f aca="true" t="shared" si="6" ref="AE35:AE41">AG35+AI35</f>
        <v>0</v>
      </c>
      <c r="AF35" s="23">
        <f>SUMIF($AC$184:$AC$276,"=c11o",$AF$184:$AF$276)</f>
        <v>0</v>
      </c>
      <c r="AG35" s="22">
        <f t="shared" si="5"/>
        <v>0</v>
      </c>
      <c r="AH35" s="23"/>
      <c r="AI35" s="24"/>
    </row>
    <row r="36" spans="28:35" ht="15">
      <c r="AB36" s="20">
        <f t="shared" si="4"/>
        <v>0</v>
      </c>
      <c r="AC36" s="21"/>
      <c r="AD36" s="21" t="s">
        <v>905</v>
      </c>
      <c r="AE36" s="22">
        <f t="shared" si="6"/>
        <v>0</v>
      </c>
      <c r="AF36" s="23">
        <f>SUMIF($AC$184:$AC$276,"=G11",$AF$184:$AF$276)</f>
        <v>0</v>
      </c>
      <c r="AG36" s="22">
        <f t="shared" si="5"/>
        <v>0</v>
      </c>
      <c r="AH36" s="23"/>
      <c r="AI36" s="24"/>
    </row>
    <row r="37" spans="28:35" ht="15">
      <c r="AB37" s="20">
        <f t="shared" si="4"/>
        <v>0</v>
      </c>
      <c r="AC37" s="21"/>
      <c r="AD37" s="21" t="s">
        <v>786</v>
      </c>
      <c r="AE37" s="22">
        <f t="shared" si="6"/>
        <v>0</v>
      </c>
      <c r="AF37" s="23">
        <f>SUMIF($AC$184:$AC$276,"=R",$AF$184:$AF$276)</f>
        <v>0</v>
      </c>
      <c r="AG37" s="22">
        <f t="shared" si="5"/>
        <v>0</v>
      </c>
      <c r="AH37" s="23"/>
      <c r="AI37" s="24"/>
    </row>
    <row r="38" spans="28:35" ht="15">
      <c r="AB38" s="20">
        <f t="shared" si="4"/>
        <v>1</v>
      </c>
      <c r="AC38" s="21"/>
      <c r="AD38" s="21" t="s">
        <v>759</v>
      </c>
      <c r="AE38" s="22">
        <f t="shared" si="6"/>
        <v>298.25</v>
      </c>
      <c r="AF38" s="23">
        <f>SUMIF($AC$184:$AC$276,"=C12a",$AF$184:$AF$276)</f>
        <v>0</v>
      </c>
      <c r="AG38" s="22">
        <f t="shared" si="5"/>
        <v>115.75</v>
      </c>
      <c r="AH38" s="22"/>
      <c r="AI38" s="24">
        <f>AI16*0.25</f>
        <v>182.5</v>
      </c>
    </row>
    <row r="39" spans="28:35" ht="15">
      <c r="AB39" s="20">
        <f t="shared" si="4"/>
        <v>23</v>
      </c>
      <c r="AC39" s="21"/>
      <c r="AD39" s="21" t="s">
        <v>38</v>
      </c>
      <c r="AE39" s="22">
        <f t="shared" si="6"/>
        <v>1494.25</v>
      </c>
      <c r="AF39" s="23">
        <f>SUMIF($AC$184:$AC$276,"=c12b",$AF$184:$AF$276)</f>
        <v>0</v>
      </c>
      <c r="AG39" s="22">
        <f t="shared" si="5"/>
        <v>1060</v>
      </c>
      <c r="AH39" s="22"/>
      <c r="AI39" s="24">
        <f>AI17*0.25</f>
        <v>434.25</v>
      </c>
    </row>
    <row r="40" spans="28:35" ht="15">
      <c r="AB40" s="20">
        <f t="shared" si="4"/>
        <v>0</v>
      </c>
      <c r="AC40" s="21"/>
      <c r="AD40" s="21" t="s">
        <v>916</v>
      </c>
      <c r="AE40" s="22">
        <f t="shared" si="6"/>
        <v>0</v>
      </c>
      <c r="AF40" s="23">
        <f>SUMIF($AC$184:$AC$276,"=G12",$AF$184:$AF$276)</f>
        <v>0</v>
      </c>
      <c r="AG40" s="22">
        <f t="shared" si="5"/>
        <v>0</v>
      </c>
      <c r="AH40" s="23"/>
      <c r="AI40" s="24"/>
    </row>
    <row r="41" spans="28:35" ht="15">
      <c r="AB41" s="20">
        <f t="shared" si="4"/>
        <v>130</v>
      </c>
      <c r="AC41" s="21"/>
      <c r="AD41" s="21" t="s">
        <v>798</v>
      </c>
      <c r="AE41" s="22">
        <f t="shared" si="6"/>
        <v>29644</v>
      </c>
      <c r="AF41" s="23">
        <f>SUMIF($AC$184:$AC$276,"=c21",$AF$184:$AF$276)</f>
        <v>0</v>
      </c>
      <c r="AG41" s="22">
        <f t="shared" si="5"/>
        <v>29644</v>
      </c>
      <c r="AH41" s="23"/>
      <c r="AI41" s="24"/>
    </row>
    <row r="42" spans="28:35" ht="15">
      <c r="AB42" s="20"/>
      <c r="AC42" s="21"/>
      <c r="AD42" s="21"/>
      <c r="AE42" s="22"/>
      <c r="AF42" s="23"/>
      <c r="AG42" s="22"/>
      <c r="AH42" s="23"/>
      <c r="AI42" s="24"/>
    </row>
    <row r="43" spans="28:35" ht="15.75" thickBot="1">
      <c r="AB43" s="25">
        <f>SUM(AB34:AB41)</f>
        <v>167</v>
      </c>
      <c r="AC43" s="26"/>
      <c r="AD43" s="26" t="s">
        <v>933</v>
      </c>
      <c r="AE43" s="27">
        <f>SUM(AE34:AE41)</f>
        <v>31687</v>
      </c>
      <c r="AF43" s="28">
        <f>SUM(AF34:AF41)</f>
        <v>0</v>
      </c>
      <c r="AG43" s="27"/>
      <c r="AH43" s="27"/>
      <c r="AI43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T4">
      <selection activeCell="AG12" sqref="AG12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6.14062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2" customFormat="1" ht="15" customHeight="1">
      <c r="A3" s="12">
        <v>7</v>
      </c>
      <c r="B3" s="12">
        <v>8321037092</v>
      </c>
      <c r="C3" s="12" t="s">
        <v>843</v>
      </c>
      <c r="D3" s="12">
        <v>70000429</v>
      </c>
      <c r="E3" s="12">
        <v>1</v>
      </c>
      <c r="F3" s="13" t="s">
        <v>844</v>
      </c>
      <c r="G3" s="12" t="s">
        <v>26</v>
      </c>
      <c r="H3" s="12" t="s">
        <v>93</v>
      </c>
      <c r="I3" s="12">
        <v>4</v>
      </c>
      <c r="K3" s="12" t="s">
        <v>28</v>
      </c>
      <c r="L3" s="12" t="s">
        <v>26</v>
      </c>
      <c r="Q3" s="12" t="s">
        <v>29</v>
      </c>
      <c r="S3" s="12" t="s">
        <v>845</v>
      </c>
      <c r="T3" s="4" t="s">
        <v>26</v>
      </c>
      <c r="U3" s="4" t="s">
        <v>93</v>
      </c>
      <c r="V3" s="4">
        <v>4</v>
      </c>
      <c r="W3" s="4"/>
      <c r="X3" s="4" t="s">
        <v>28</v>
      </c>
      <c r="Y3" s="4" t="s">
        <v>26</v>
      </c>
      <c r="Z3" s="4">
        <v>91288405</v>
      </c>
      <c r="AA3" s="4" t="s">
        <v>846</v>
      </c>
      <c r="AB3" s="4">
        <v>12</v>
      </c>
      <c r="AC3" s="4" t="s">
        <v>24</v>
      </c>
      <c r="AD3" s="6">
        <v>12570</v>
      </c>
      <c r="AE3" s="5">
        <f>AG3+AI3</f>
        <v>10056</v>
      </c>
      <c r="AF3" s="6">
        <v>12570</v>
      </c>
      <c r="AG3" s="5">
        <f>INT(AF3*0.8)</f>
        <v>10056</v>
      </c>
      <c r="AH3" s="6">
        <v>0</v>
      </c>
      <c r="AI3" s="5">
        <f>INT(AH3*0.8)</f>
        <v>0</v>
      </c>
      <c r="AJ3" s="2">
        <v>0</v>
      </c>
    </row>
    <row r="4" spans="1:36" s="12" customFormat="1" ht="15" customHeight="1">
      <c r="A4" s="12">
        <v>7</v>
      </c>
      <c r="B4" s="12">
        <v>8321037092</v>
      </c>
      <c r="C4" s="12" t="s">
        <v>847</v>
      </c>
      <c r="D4" s="12">
        <v>70000429</v>
      </c>
      <c r="E4" s="12">
        <v>4</v>
      </c>
      <c r="F4" s="13" t="s">
        <v>844</v>
      </c>
      <c r="G4" s="12" t="s">
        <v>26</v>
      </c>
      <c r="H4" s="12" t="s">
        <v>93</v>
      </c>
      <c r="I4" s="12">
        <v>4</v>
      </c>
      <c r="K4" s="12" t="s">
        <v>28</v>
      </c>
      <c r="L4" s="12" t="s">
        <v>26</v>
      </c>
      <c r="Q4" s="12" t="s">
        <v>29</v>
      </c>
      <c r="S4" s="12" t="s">
        <v>848</v>
      </c>
      <c r="T4" s="4" t="s">
        <v>356</v>
      </c>
      <c r="U4" s="4" t="s">
        <v>792</v>
      </c>
      <c r="V4" s="4"/>
      <c r="W4" s="4"/>
      <c r="X4" s="4" t="s">
        <v>28</v>
      </c>
      <c r="Y4" s="4" t="s">
        <v>26</v>
      </c>
      <c r="Z4" s="4">
        <v>198591</v>
      </c>
      <c r="AA4" s="4" t="s">
        <v>849</v>
      </c>
      <c r="AB4" s="4">
        <v>3</v>
      </c>
      <c r="AC4" s="4" t="s">
        <v>24</v>
      </c>
      <c r="AD4" s="6">
        <v>19971</v>
      </c>
      <c r="AE4" s="5">
        <f>AG4+AI4</f>
        <v>15976</v>
      </c>
      <c r="AF4" s="6">
        <v>19971</v>
      </c>
      <c r="AG4" s="5">
        <f>INT(AF4*0.8)</f>
        <v>15976</v>
      </c>
      <c r="AH4" s="6">
        <v>0</v>
      </c>
      <c r="AI4" s="5">
        <f>INT(AH4*0.8)</f>
        <v>0</v>
      </c>
      <c r="AJ4" s="2">
        <v>0</v>
      </c>
    </row>
    <row r="5" spans="1:36" s="12" customFormat="1" ht="15" customHeight="1">
      <c r="A5" s="12">
        <v>7</v>
      </c>
      <c r="B5" s="12">
        <v>8321037092</v>
      </c>
      <c r="C5" s="12" t="s">
        <v>850</v>
      </c>
      <c r="D5" s="12">
        <v>70000429</v>
      </c>
      <c r="E5" s="12">
        <v>5</v>
      </c>
      <c r="F5" s="13" t="s">
        <v>844</v>
      </c>
      <c r="G5" s="12" t="s">
        <v>26</v>
      </c>
      <c r="H5" s="12" t="s">
        <v>93</v>
      </c>
      <c r="I5" s="12">
        <v>4</v>
      </c>
      <c r="K5" s="12" t="s">
        <v>28</v>
      </c>
      <c r="L5" s="12" t="s">
        <v>26</v>
      </c>
      <c r="Q5" s="12" t="s">
        <v>29</v>
      </c>
      <c r="S5" s="12" t="s">
        <v>851</v>
      </c>
      <c r="T5" s="4" t="s">
        <v>341</v>
      </c>
      <c r="U5" s="4" t="s">
        <v>341</v>
      </c>
      <c r="V5" s="4">
        <v>84</v>
      </c>
      <c r="W5" s="4"/>
      <c r="X5" s="4" t="s">
        <v>28</v>
      </c>
      <c r="Y5" s="4" t="s">
        <v>26</v>
      </c>
      <c r="Z5" s="4">
        <v>25813630</v>
      </c>
      <c r="AA5" s="4" t="s">
        <v>852</v>
      </c>
      <c r="AB5" s="4">
        <v>1</v>
      </c>
      <c r="AC5" s="4" t="s">
        <v>24</v>
      </c>
      <c r="AD5" s="6">
        <v>771</v>
      </c>
      <c r="AE5" s="5">
        <f>AG5+AI5</f>
        <v>616</v>
      </c>
      <c r="AF5" s="6">
        <v>771</v>
      </c>
      <c r="AG5" s="5">
        <f>INT(AF5*0.8)</f>
        <v>616</v>
      </c>
      <c r="AH5" s="6">
        <v>0</v>
      </c>
      <c r="AI5" s="5">
        <f>INT(AH5*0.8)</f>
        <v>0</v>
      </c>
      <c r="AJ5" s="2">
        <v>0</v>
      </c>
    </row>
    <row r="9" ht="15.75" thickBot="1"/>
    <row r="10" spans="28:35" ht="15">
      <c r="AB10" s="14" t="s">
        <v>943</v>
      </c>
      <c r="AC10" s="15"/>
      <c r="AD10" s="16" t="s">
        <v>944</v>
      </c>
      <c r="AE10" s="17" t="s">
        <v>945</v>
      </c>
      <c r="AF10" s="18"/>
      <c r="AG10" s="17" t="s">
        <v>946</v>
      </c>
      <c r="AH10" s="18"/>
      <c r="AI10" s="19" t="s">
        <v>947</v>
      </c>
    </row>
    <row r="11" spans="28:35" ht="15">
      <c r="AB11" s="20">
        <f>SUMIF($AC$3:$AC$157,"=c11",$AB$3:$AB$157)</f>
        <v>16</v>
      </c>
      <c r="AC11" s="21"/>
      <c r="AD11" s="21" t="s">
        <v>24</v>
      </c>
      <c r="AE11" s="22">
        <f>AG11+AI11</f>
        <v>26648</v>
      </c>
      <c r="AF11" s="23">
        <f>SUMIF($AC$184:$AC$276,"=c11",$AF$184:$AF$276)</f>
        <v>0</v>
      </c>
      <c r="AG11" s="22">
        <f>SUMIF($AC$3:$AC$5,"=c11",$AG$3:$AG$5)</f>
        <v>26648</v>
      </c>
      <c r="AH11" s="23"/>
      <c r="AI11" s="24"/>
    </row>
    <row r="12" spans="28:35" ht="15">
      <c r="AB12" s="20">
        <f>SUMIF($AC$3:$AC$157,"=c11o",$AB$3:$AB$157)</f>
        <v>0</v>
      </c>
      <c r="AC12" s="21"/>
      <c r="AD12" s="21" t="s">
        <v>33</v>
      </c>
      <c r="AE12" s="22">
        <f aca="true" t="shared" si="0" ref="AE12:AE18">AG12+AI12</f>
        <v>0</v>
      </c>
      <c r="AF12" s="23">
        <f>SUMIF($AC$184:$AC$276,"=c11o",$AF$184:$AF$276)</f>
        <v>0</v>
      </c>
      <c r="AG12" s="22">
        <f>SUMIF($AC$3:$AC$157,"=c11o",$AG$3:$AG$157)</f>
        <v>0</v>
      </c>
      <c r="AH12" s="23"/>
      <c r="AI12" s="24"/>
    </row>
    <row r="13" spans="28:35" ht="15">
      <c r="AB13" s="20">
        <f>SUMIF($AC$3:$AC$157,"=g11",$AB$3:$AB$157)</f>
        <v>0</v>
      </c>
      <c r="AC13" s="21"/>
      <c r="AD13" s="21" t="s">
        <v>905</v>
      </c>
      <c r="AE13" s="22">
        <f t="shared" si="0"/>
        <v>0</v>
      </c>
      <c r="AF13" s="23">
        <f>SUMIF($AC$184:$AC$276,"=G11",$AF$184:$AF$276)</f>
        <v>0</v>
      </c>
      <c r="AG13" s="22">
        <f>SUMIF($AC$3:$AC$157,"=g11",$AG$3:$AG$157)</f>
        <v>0</v>
      </c>
      <c r="AH13" s="23"/>
      <c r="AI13" s="24"/>
    </row>
    <row r="14" spans="28:35" ht="15">
      <c r="AB14" s="20">
        <f>SUMIF($AC$3:$AC$157,"=r",$AB$3:$AB$157)</f>
        <v>0</v>
      </c>
      <c r="AC14" s="21"/>
      <c r="AD14" s="21" t="s">
        <v>786</v>
      </c>
      <c r="AE14" s="22">
        <f t="shared" si="0"/>
        <v>0</v>
      </c>
      <c r="AF14" s="23">
        <f>SUMIF($AC$184:$AC$276,"=R",$AF$184:$AF$276)</f>
        <v>0</v>
      </c>
      <c r="AG14" s="22">
        <f>SUMIF($AC$3:$AC$157,"=r",$AG$3:$AG$157)</f>
        <v>0</v>
      </c>
      <c r="AH14" s="23"/>
      <c r="AI14" s="24"/>
    </row>
    <row r="15" spans="28:35" ht="15">
      <c r="AB15" s="20">
        <f>SUMIF($AC$3:$AC$157,"=c12a",$AB$3:$AB$157)</f>
        <v>0</v>
      </c>
      <c r="AC15" s="21"/>
      <c r="AD15" s="21" t="s">
        <v>759</v>
      </c>
      <c r="AE15" s="22">
        <f t="shared" si="0"/>
        <v>0</v>
      </c>
      <c r="AF15" s="23">
        <f>SUMIF($AC$184:$AC$276,"=C12a",$AF$184:$AF$276)</f>
        <v>0</v>
      </c>
      <c r="AG15" s="22">
        <f>SUMIF($AC$3:$AC$157,"=C12a",$AG$3:$AG$157)</f>
        <v>0</v>
      </c>
      <c r="AH15" s="23">
        <f>SUMIF($AC$184:$AC$276,"=C12a",$AH$184:$AH$276)</f>
        <v>0</v>
      </c>
      <c r="AI15" s="24">
        <f>SUMIF($AC$3:$AC$157,"=C12a",$AI$3:$AI$157)</f>
        <v>0</v>
      </c>
    </row>
    <row r="16" spans="28:35" ht="15">
      <c r="AB16" s="20">
        <f>SUMIF($AC$3:$AC$157,"=c12b",$AB$3:$AB$157)</f>
        <v>0</v>
      </c>
      <c r="AC16" s="21"/>
      <c r="AD16" s="21" t="s">
        <v>38</v>
      </c>
      <c r="AE16" s="22">
        <f t="shared" si="0"/>
        <v>0</v>
      </c>
      <c r="AF16" s="23">
        <f>SUMIF($AC$184:$AC$276,"=c12b",$AF$184:$AF$276)</f>
        <v>0</v>
      </c>
      <c r="AG16" s="22">
        <f>SUMIF($AC$3:$AC$157,"=C12b",$AG$3:$AG$157)</f>
        <v>0</v>
      </c>
      <c r="AH16" s="23">
        <f>SUMIF($AC$184:$AC$276,"=c12b",$AH$184:$AH$276)</f>
        <v>0</v>
      </c>
      <c r="AI16" s="24">
        <f>SUMIF($AC$3:$AC$157,"=C12b",$AI$3:$AI$157)</f>
        <v>0</v>
      </c>
    </row>
    <row r="17" spans="28:35" ht="15">
      <c r="AB17" s="20">
        <f>SUMIF($AC$3:$AC$157,"=g12",$AB$3:$AB$157)</f>
        <v>0</v>
      </c>
      <c r="AC17" s="21"/>
      <c r="AD17" s="21" t="s">
        <v>916</v>
      </c>
      <c r="AE17" s="22">
        <f t="shared" si="0"/>
        <v>0</v>
      </c>
      <c r="AF17" s="23">
        <f>SUMIF($AC$184:$AC$276,"=G12",$AF$184:$AF$276)</f>
        <v>0</v>
      </c>
      <c r="AG17" s="22">
        <f>SUMIF($AC$3:$AC$157,"=g12",$AG$3:$AG$157)</f>
        <v>0</v>
      </c>
      <c r="AH17" s="23"/>
      <c r="AI17" s="24"/>
    </row>
    <row r="18" spans="28:35" ht="15">
      <c r="AB18" s="20">
        <f>SUMIF($AC$3:$AC$157,"=c21",$AB$3:$AB$157)</f>
        <v>0</v>
      </c>
      <c r="AC18" s="21"/>
      <c r="AD18" s="21" t="s">
        <v>798</v>
      </c>
      <c r="AE18" s="22">
        <f t="shared" si="0"/>
        <v>0</v>
      </c>
      <c r="AF18" s="23">
        <f>SUMIF($AC$184:$AC$276,"=c21",$AF$184:$AF$276)</f>
        <v>0</v>
      </c>
      <c r="AG18" s="22">
        <f>SUMIF($AC$3:$AC$157,"=c21",$AG$3:$AG$157)</f>
        <v>0</v>
      </c>
      <c r="AH18" s="23"/>
      <c r="AI18" s="24"/>
    </row>
    <row r="19" spans="28:35" ht="15">
      <c r="AB19" s="20"/>
      <c r="AC19" s="21"/>
      <c r="AD19" s="21"/>
      <c r="AE19" s="22"/>
      <c r="AF19" s="23"/>
      <c r="AG19" s="22"/>
      <c r="AH19" s="23"/>
      <c r="AI19" s="24"/>
    </row>
    <row r="20" spans="28:35" ht="15.75" thickBot="1">
      <c r="AB20" s="25">
        <f>SUM(AB11:AB18)</f>
        <v>16</v>
      </c>
      <c r="AC20" s="26"/>
      <c r="AD20" s="26" t="s">
        <v>933</v>
      </c>
      <c r="AE20" s="27">
        <f>SUM(AE11:AE18)</f>
        <v>26648</v>
      </c>
      <c r="AF20" s="28">
        <f>SUM(AF11:AF18)</f>
        <v>0</v>
      </c>
      <c r="AG20" s="27"/>
      <c r="AH20" s="27"/>
      <c r="AI20" s="29"/>
    </row>
    <row r="21" spans="28:35" ht="15">
      <c r="AB21" s="33">
        <v>2019</v>
      </c>
      <c r="AC21" s="30"/>
      <c r="AD21" s="30"/>
      <c r="AE21" s="30"/>
      <c r="AF21" s="30"/>
      <c r="AG21" s="30"/>
      <c r="AH21" s="30"/>
      <c r="AI21" s="31"/>
    </row>
    <row r="22" spans="28:35" ht="15">
      <c r="AB22" s="20">
        <f>AB11</f>
        <v>16</v>
      </c>
      <c r="AC22" s="21"/>
      <c r="AD22" s="21" t="s">
        <v>24</v>
      </c>
      <c r="AE22" s="22">
        <f>AG22+AI22</f>
        <v>19986</v>
      </c>
      <c r="AF22" s="23">
        <f>SUMIF($AC$184:$AC$276,"=c11",$AF$184:$AF$276)</f>
        <v>0</v>
      </c>
      <c r="AG22" s="22">
        <f aca="true" t="shared" si="1" ref="AG22:AG29">AG11*0.75</f>
        <v>19986</v>
      </c>
      <c r="AH22" s="23"/>
      <c r="AI22" s="24"/>
    </row>
    <row r="23" spans="28:35" ht="15">
      <c r="AB23" s="20">
        <f aca="true" t="shared" si="2" ref="AB23:AB29">AB12</f>
        <v>0</v>
      </c>
      <c r="AC23" s="21"/>
      <c r="AD23" s="21" t="s">
        <v>33</v>
      </c>
      <c r="AE23" s="22">
        <f aca="true" t="shared" si="3" ref="AE23:AE29">AG23+AI23</f>
        <v>0</v>
      </c>
      <c r="AF23" s="23">
        <f>SUMIF($AC$184:$AC$276,"=c11o",$AF$184:$AF$276)</f>
        <v>0</v>
      </c>
      <c r="AG23" s="22">
        <f t="shared" si="1"/>
        <v>0</v>
      </c>
      <c r="AH23" s="23"/>
      <c r="AI23" s="24"/>
    </row>
    <row r="24" spans="28:35" ht="15">
      <c r="AB24" s="20">
        <f t="shared" si="2"/>
        <v>0</v>
      </c>
      <c r="AC24" s="21"/>
      <c r="AD24" s="21" t="s">
        <v>905</v>
      </c>
      <c r="AE24" s="22">
        <f t="shared" si="3"/>
        <v>0</v>
      </c>
      <c r="AF24" s="23">
        <f>SUMIF($AC$184:$AC$276,"=G11",$AF$184:$AF$276)</f>
        <v>0</v>
      </c>
      <c r="AG24" s="22">
        <f t="shared" si="1"/>
        <v>0</v>
      </c>
      <c r="AH24" s="23"/>
      <c r="AI24" s="24"/>
    </row>
    <row r="25" spans="28:35" ht="15">
      <c r="AB25" s="20">
        <f t="shared" si="2"/>
        <v>0</v>
      </c>
      <c r="AC25" s="21"/>
      <c r="AD25" s="21" t="s">
        <v>786</v>
      </c>
      <c r="AE25" s="22">
        <f t="shared" si="3"/>
        <v>0</v>
      </c>
      <c r="AF25" s="23">
        <f>SUMIF($AC$184:$AC$276,"=R",$AF$184:$AF$276)</f>
        <v>0</v>
      </c>
      <c r="AG25" s="22">
        <f t="shared" si="1"/>
        <v>0</v>
      </c>
      <c r="AH25" s="23"/>
      <c r="AI25" s="24"/>
    </row>
    <row r="26" spans="28:35" ht="15">
      <c r="AB26" s="20">
        <f t="shared" si="2"/>
        <v>0</v>
      </c>
      <c r="AC26" s="21"/>
      <c r="AD26" s="21" t="s">
        <v>759</v>
      </c>
      <c r="AE26" s="22">
        <f t="shared" si="3"/>
        <v>0</v>
      </c>
      <c r="AF26" s="23">
        <f>SUMIF($AC$184:$AC$276,"=C12a",$AF$184:$AF$276)</f>
        <v>0</v>
      </c>
      <c r="AG26" s="22">
        <f t="shared" si="1"/>
        <v>0</v>
      </c>
      <c r="AH26" s="22"/>
      <c r="AI26" s="24">
        <f>AI15*0.75</f>
        <v>0</v>
      </c>
    </row>
    <row r="27" spans="28:35" ht="15">
      <c r="AB27" s="20">
        <f t="shared" si="2"/>
        <v>0</v>
      </c>
      <c r="AC27" s="21"/>
      <c r="AD27" s="21" t="s">
        <v>38</v>
      </c>
      <c r="AE27" s="22">
        <f t="shared" si="3"/>
        <v>0</v>
      </c>
      <c r="AF27" s="23">
        <f>SUMIF($AC$184:$AC$276,"=c12b",$AF$184:$AF$276)</f>
        <v>0</v>
      </c>
      <c r="AG27" s="22">
        <f t="shared" si="1"/>
        <v>0</v>
      </c>
      <c r="AH27" s="22"/>
      <c r="AI27" s="24">
        <f>AI16*0.75</f>
        <v>0</v>
      </c>
    </row>
    <row r="28" spans="28:35" ht="15">
      <c r="AB28" s="20">
        <f t="shared" si="2"/>
        <v>0</v>
      </c>
      <c r="AC28" s="21"/>
      <c r="AD28" s="21" t="s">
        <v>916</v>
      </c>
      <c r="AE28" s="22">
        <f t="shared" si="3"/>
        <v>0</v>
      </c>
      <c r="AF28" s="23">
        <f>SUMIF($AC$184:$AC$276,"=G12",$AF$184:$AF$276)</f>
        <v>0</v>
      </c>
      <c r="AG28" s="22">
        <f t="shared" si="1"/>
        <v>0</v>
      </c>
      <c r="AH28" s="23"/>
      <c r="AI28" s="24"/>
    </row>
    <row r="29" spans="28:35" ht="15">
      <c r="AB29" s="20">
        <f t="shared" si="2"/>
        <v>0</v>
      </c>
      <c r="AC29" s="21"/>
      <c r="AD29" s="21" t="s">
        <v>798</v>
      </c>
      <c r="AE29" s="22">
        <f t="shared" si="3"/>
        <v>0</v>
      </c>
      <c r="AF29" s="23">
        <f>SUMIF($AC$184:$AC$276,"=c21",$AF$184:$AF$276)</f>
        <v>0</v>
      </c>
      <c r="AG29" s="22">
        <f t="shared" si="1"/>
        <v>0</v>
      </c>
      <c r="AH29" s="23"/>
      <c r="AI29" s="24"/>
    </row>
    <row r="30" spans="28:35" ht="15">
      <c r="AB30" s="20"/>
      <c r="AC30" s="21"/>
      <c r="AD30" s="21"/>
      <c r="AE30" s="22"/>
      <c r="AF30" s="23"/>
      <c r="AG30" s="22"/>
      <c r="AH30" s="23"/>
      <c r="AI30" s="24"/>
    </row>
    <row r="31" spans="28:35" ht="15.75" thickBot="1">
      <c r="AB31" s="25">
        <f>SUM(AB22:AB29)</f>
        <v>16</v>
      </c>
      <c r="AC31" s="26"/>
      <c r="AD31" s="26" t="s">
        <v>933</v>
      </c>
      <c r="AE31" s="27">
        <f>SUM(AE22:AE29)</f>
        <v>19986</v>
      </c>
      <c r="AF31" s="28">
        <f>SUM(AF22:AF29)</f>
        <v>0</v>
      </c>
      <c r="AG31" s="27"/>
      <c r="AH31" s="27"/>
      <c r="AI31" s="29"/>
    </row>
    <row r="32" spans="28:35" ht="15">
      <c r="AB32" s="33">
        <v>2020</v>
      </c>
      <c r="AC32" s="30"/>
      <c r="AD32" s="30"/>
      <c r="AE32" s="30"/>
      <c r="AF32" s="30"/>
      <c r="AG32" s="30"/>
      <c r="AH32" s="30"/>
      <c r="AI32" s="31"/>
    </row>
    <row r="33" spans="28:35" ht="15">
      <c r="AB33" s="20">
        <f>AB11</f>
        <v>16</v>
      </c>
      <c r="AC33" s="21"/>
      <c r="AD33" s="21" t="s">
        <v>24</v>
      </c>
      <c r="AE33" s="22">
        <f>AG33+AI33</f>
        <v>6662</v>
      </c>
      <c r="AF33" s="23">
        <f>SUMIF($AC$184:$AC$276,"=c11",$AF$184:$AF$276)</f>
        <v>0</v>
      </c>
      <c r="AG33" s="22">
        <f aca="true" t="shared" si="4" ref="AG33:AG40">AG11*0.25</f>
        <v>6662</v>
      </c>
      <c r="AH33" s="23"/>
      <c r="AI33" s="24"/>
    </row>
    <row r="34" spans="28:35" ht="15">
      <c r="AB34" s="20">
        <f aca="true" t="shared" si="5" ref="AB34:AB40">AB12</f>
        <v>0</v>
      </c>
      <c r="AC34" s="21"/>
      <c r="AD34" s="21" t="s">
        <v>33</v>
      </c>
      <c r="AE34" s="22">
        <f aca="true" t="shared" si="6" ref="AE34:AE40">AG34+AI34</f>
        <v>0</v>
      </c>
      <c r="AF34" s="23">
        <f>SUMIF($AC$184:$AC$276,"=c11o",$AF$184:$AF$276)</f>
        <v>0</v>
      </c>
      <c r="AG34" s="22">
        <f t="shared" si="4"/>
        <v>0</v>
      </c>
      <c r="AH34" s="23"/>
      <c r="AI34" s="24"/>
    </row>
    <row r="35" spans="28:35" ht="15">
      <c r="AB35" s="20">
        <f t="shared" si="5"/>
        <v>0</v>
      </c>
      <c r="AC35" s="21"/>
      <c r="AD35" s="21" t="s">
        <v>905</v>
      </c>
      <c r="AE35" s="22">
        <f t="shared" si="6"/>
        <v>0</v>
      </c>
      <c r="AF35" s="23">
        <f>SUMIF($AC$184:$AC$276,"=G11",$AF$184:$AF$276)</f>
        <v>0</v>
      </c>
      <c r="AG35" s="22">
        <f t="shared" si="4"/>
        <v>0</v>
      </c>
      <c r="AH35" s="23"/>
      <c r="AI35" s="24"/>
    </row>
    <row r="36" spans="28:35" ht="15">
      <c r="AB36" s="20">
        <f t="shared" si="5"/>
        <v>0</v>
      </c>
      <c r="AC36" s="21"/>
      <c r="AD36" s="21" t="s">
        <v>786</v>
      </c>
      <c r="AE36" s="22">
        <f t="shared" si="6"/>
        <v>0</v>
      </c>
      <c r="AF36" s="23">
        <f>SUMIF($AC$184:$AC$276,"=R",$AF$184:$AF$276)</f>
        <v>0</v>
      </c>
      <c r="AG36" s="22">
        <f t="shared" si="4"/>
        <v>0</v>
      </c>
      <c r="AH36" s="23"/>
      <c r="AI36" s="24"/>
    </row>
    <row r="37" spans="28:35" ht="15">
      <c r="AB37" s="20">
        <f t="shared" si="5"/>
        <v>0</v>
      </c>
      <c r="AC37" s="21"/>
      <c r="AD37" s="21" t="s">
        <v>759</v>
      </c>
      <c r="AE37" s="22">
        <f t="shared" si="6"/>
        <v>0</v>
      </c>
      <c r="AF37" s="23">
        <f>SUMIF($AC$184:$AC$276,"=C12a",$AF$184:$AF$276)</f>
        <v>0</v>
      </c>
      <c r="AG37" s="22">
        <f t="shared" si="4"/>
        <v>0</v>
      </c>
      <c r="AH37" s="22"/>
      <c r="AI37" s="24">
        <f>AI15*0.25</f>
        <v>0</v>
      </c>
    </row>
    <row r="38" spans="28:35" ht="15">
      <c r="AB38" s="20">
        <f t="shared" si="5"/>
        <v>0</v>
      </c>
      <c r="AC38" s="21"/>
      <c r="AD38" s="21" t="s">
        <v>38</v>
      </c>
      <c r="AE38" s="22">
        <f t="shared" si="6"/>
        <v>0</v>
      </c>
      <c r="AF38" s="23">
        <f>SUMIF($AC$184:$AC$276,"=c12b",$AF$184:$AF$276)</f>
        <v>0</v>
      </c>
      <c r="AG38" s="22">
        <f t="shared" si="4"/>
        <v>0</v>
      </c>
      <c r="AH38" s="22"/>
      <c r="AI38" s="24">
        <f>AI16*0.25</f>
        <v>0</v>
      </c>
    </row>
    <row r="39" spans="28:35" ht="15">
      <c r="AB39" s="20">
        <f t="shared" si="5"/>
        <v>0</v>
      </c>
      <c r="AC39" s="21"/>
      <c r="AD39" s="21" t="s">
        <v>916</v>
      </c>
      <c r="AE39" s="22">
        <f t="shared" si="6"/>
        <v>0</v>
      </c>
      <c r="AF39" s="23">
        <f>SUMIF($AC$184:$AC$276,"=G12",$AF$184:$AF$276)</f>
        <v>0</v>
      </c>
      <c r="AG39" s="22">
        <f t="shared" si="4"/>
        <v>0</v>
      </c>
      <c r="AH39" s="23"/>
      <c r="AI39" s="24"/>
    </row>
    <row r="40" spans="28:35" ht="15">
      <c r="AB40" s="20">
        <f t="shared" si="5"/>
        <v>0</v>
      </c>
      <c r="AC40" s="21"/>
      <c r="AD40" s="21" t="s">
        <v>798</v>
      </c>
      <c r="AE40" s="22">
        <f t="shared" si="6"/>
        <v>0</v>
      </c>
      <c r="AF40" s="23">
        <f>SUMIF($AC$184:$AC$276,"=c21",$AF$184:$AF$276)</f>
        <v>0</v>
      </c>
      <c r="AG40" s="22">
        <f t="shared" si="4"/>
        <v>0</v>
      </c>
      <c r="AH40" s="23"/>
      <c r="AI40" s="24"/>
    </row>
    <row r="41" spans="28:35" ht="15">
      <c r="AB41" s="20"/>
      <c r="AC41" s="21"/>
      <c r="AD41" s="21"/>
      <c r="AE41" s="22"/>
      <c r="AF41" s="23"/>
      <c r="AG41" s="22"/>
      <c r="AH41" s="23"/>
      <c r="AI41" s="24"/>
    </row>
    <row r="42" spans="28:35" ht="15.75" thickBot="1">
      <c r="AB42" s="25">
        <f>SUM(AB33:AB40)</f>
        <v>16</v>
      </c>
      <c r="AC42" s="26"/>
      <c r="AD42" s="26" t="s">
        <v>933</v>
      </c>
      <c r="AE42" s="27">
        <f>SUM(AE33:AE40)</f>
        <v>6662</v>
      </c>
      <c r="AF42" s="28">
        <f>SUM(AF33:AF40)</f>
        <v>0</v>
      </c>
      <c r="AG42" s="27"/>
      <c r="AH42" s="27"/>
      <c r="AI42" s="2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T10">
      <selection activeCell="AG21" sqref="AG21"/>
    </sheetView>
  </sheetViews>
  <sheetFormatPr defaultColWidth="9.140625" defaultRowHeight="15"/>
  <cols>
    <col min="1" max="1" width="9.140625" style="12" customWidth="1"/>
    <col min="2" max="2" width="12.421875" style="12" customWidth="1"/>
    <col min="3" max="3" width="12.7109375" style="12" bestFit="1" customWidth="1"/>
    <col min="4" max="4" width="12.7109375" style="12" customWidth="1"/>
    <col min="5" max="5" width="9.140625" style="12" customWidth="1"/>
    <col min="6" max="6" width="34.57421875" style="12" customWidth="1"/>
    <col min="7" max="7" width="12.421875" style="12" customWidth="1"/>
    <col min="8" max="8" width="27.140625" style="12" customWidth="1"/>
    <col min="9" max="12" width="9.140625" style="12" customWidth="1"/>
    <col min="13" max="13" width="6.7109375" style="12" customWidth="1"/>
    <col min="14" max="14" width="3.00390625" style="12" customWidth="1"/>
    <col min="15" max="15" width="2.00390625" style="12" customWidth="1"/>
    <col min="16" max="16" width="1.8515625" style="12" customWidth="1"/>
    <col min="17" max="17" width="0" style="12" hidden="1" customWidth="1"/>
    <col min="18" max="18" width="3.00390625" style="12" customWidth="1"/>
    <col min="19" max="19" width="52.28125" style="12" customWidth="1"/>
    <col min="20" max="20" width="16.28125" style="12" customWidth="1"/>
    <col min="21" max="21" width="21.57421875" style="12" customWidth="1"/>
    <col min="22" max="22" width="9.140625" style="12" customWidth="1"/>
    <col min="23" max="23" width="6.140625" style="12" customWidth="1"/>
    <col min="24" max="25" width="9.140625" style="12" customWidth="1"/>
    <col min="26" max="26" width="9.7109375" style="12" customWidth="1"/>
    <col min="27" max="27" width="17.57421875" style="12" customWidth="1"/>
    <col min="28" max="28" width="7.421875" style="12" customWidth="1"/>
    <col min="29" max="29" width="10.8515625" style="12" customWidth="1"/>
    <col min="30" max="30" width="7.00390625" style="12" customWidth="1"/>
    <col min="31" max="31" width="8.8515625" style="12" customWidth="1"/>
    <col min="32" max="32" width="6.7109375" style="12" customWidth="1"/>
    <col min="33" max="33" width="5.7109375" style="12" customWidth="1"/>
    <col min="34" max="34" width="6.7109375" style="12" customWidth="1"/>
    <col min="35" max="35" width="6.140625" style="12" customWidth="1"/>
    <col min="36" max="36" width="11.7109375" style="12" customWidth="1"/>
    <col min="37" max="16384" width="9.140625" style="12" customWidth="1"/>
  </cols>
  <sheetData>
    <row r="1" spans="1:36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ht="15">
      <c r="A3" s="12">
        <v>0</v>
      </c>
      <c r="B3" s="12">
        <v>8321025864</v>
      </c>
      <c r="C3" s="12" t="s">
        <v>853</v>
      </c>
      <c r="D3" s="12">
        <v>70000285</v>
      </c>
      <c r="E3" s="12">
        <v>1</v>
      </c>
      <c r="F3" s="13" t="s">
        <v>854</v>
      </c>
      <c r="G3" s="12" t="s">
        <v>26</v>
      </c>
      <c r="H3" s="12" t="s">
        <v>93</v>
      </c>
      <c r="I3" s="12">
        <v>13</v>
      </c>
      <c r="K3" s="12" t="s">
        <v>28</v>
      </c>
      <c r="L3" s="12" t="s">
        <v>26</v>
      </c>
      <c r="Q3" s="12" t="s">
        <v>29</v>
      </c>
      <c r="S3" s="12" t="s">
        <v>855</v>
      </c>
      <c r="T3" s="4" t="s">
        <v>26</v>
      </c>
      <c r="U3" s="4" t="s">
        <v>93</v>
      </c>
      <c r="V3" s="4">
        <v>13</v>
      </c>
      <c r="W3" s="4"/>
      <c r="X3" s="4" t="s">
        <v>28</v>
      </c>
      <c r="Y3" s="4" t="s">
        <v>26</v>
      </c>
      <c r="Z3" s="4">
        <v>166653</v>
      </c>
      <c r="AA3" s="4" t="s">
        <v>856</v>
      </c>
      <c r="AB3" s="4">
        <v>14</v>
      </c>
      <c r="AC3" s="4" t="s">
        <v>759</v>
      </c>
      <c r="AD3" s="6">
        <v>10042</v>
      </c>
      <c r="AE3" s="5">
        <f aca="true" t="shared" si="0" ref="AE3:AE10">AG3+AI3</f>
        <v>8033</v>
      </c>
      <c r="AF3" s="6">
        <v>2794</v>
      </c>
      <c r="AG3" s="5">
        <f aca="true" t="shared" si="1" ref="AG3:AG10">INT(AF3*0.8)</f>
        <v>2235</v>
      </c>
      <c r="AH3" s="6">
        <v>7248</v>
      </c>
      <c r="AI3" s="5">
        <f aca="true" t="shared" si="2" ref="AI3:AI10">INT(AH3*0.8)</f>
        <v>5798</v>
      </c>
      <c r="AJ3" s="2">
        <v>0</v>
      </c>
    </row>
    <row r="4" spans="1:36" ht="15">
      <c r="A4" s="12">
        <v>7</v>
      </c>
      <c r="B4" s="12">
        <v>8321025864</v>
      </c>
      <c r="C4" s="12" t="s">
        <v>857</v>
      </c>
      <c r="D4" s="12">
        <v>70000285</v>
      </c>
      <c r="E4" s="12">
        <v>4</v>
      </c>
      <c r="F4" s="13" t="s">
        <v>854</v>
      </c>
      <c r="G4" s="12" t="s">
        <v>26</v>
      </c>
      <c r="H4" s="12" t="s">
        <v>93</v>
      </c>
      <c r="I4" s="12">
        <v>13</v>
      </c>
      <c r="K4" s="12" t="s">
        <v>28</v>
      </c>
      <c r="L4" s="12" t="s">
        <v>26</v>
      </c>
      <c r="Q4" s="12" t="s">
        <v>29</v>
      </c>
      <c r="S4" s="12" t="s">
        <v>858</v>
      </c>
      <c r="T4" s="4" t="s">
        <v>859</v>
      </c>
      <c r="U4" s="4" t="s">
        <v>859</v>
      </c>
      <c r="V4" s="4"/>
      <c r="W4" s="4"/>
      <c r="X4" s="4" t="s">
        <v>860</v>
      </c>
      <c r="Y4" s="4" t="s">
        <v>861</v>
      </c>
      <c r="Z4" s="4">
        <v>90691376</v>
      </c>
      <c r="AA4" s="4" t="s">
        <v>862</v>
      </c>
      <c r="AB4" s="4">
        <v>17</v>
      </c>
      <c r="AC4" s="4" t="s">
        <v>759</v>
      </c>
      <c r="AD4" s="6">
        <v>3815</v>
      </c>
      <c r="AE4" s="5">
        <f t="shared" si="0"/>
        <v>3051</v>
      </c>
      <c r="AF4" s="6">
        <v>937</v>
      </c>
      <c r="AG4" s="5">
        <f t="shared" si="1"/>
        <v>749</v>
      </c>
      <c r="AH4" s="6">
        <v>2878</v>
      </c>
      <c r="AI4" s="5">
        <f t="shared" si="2"/>
        <v>2302</v>
      </c>
      <c r="AJ4" s="2">
        <v>0</v>
      </c>
    </row>
    <row r="5" spans="1:36" ht="15">
      <c r="A5" s="12">
        <v>7</v>
      </c>
      <c r="B5" s="12">
        <v>8321025864</v>
      </c>
      <c r="C5" s="12" t="s">
        <v>863</v>
      </c>
      <c r="D5" s="12">
        <v>70000285</v>
      </c>
      <c r="E5" s="12">
        <v>5</v>
      </c>
      <c r="F5" s="13" t="s">
        <v>854</v>
      </c>
      <c r="G5" s="12" t="s">
        <v>26</v>
      </c>
      <c r="H5" s="12" t="s">
        <v>93</v>
      </c>
      <c r="I5" s="12">
        <v>13</v>
      </c>
      <c r="K5" s="12" t="s">
        <v>28</v>
      </c>
      <c r="L5" s="12" t="s">
        <v>26</v>
      </c>
      <c r="Q5" s="12" t="s">
        <v>29</v>
      </c>
      <c r="S5" s="12" t="s">
        <v>864</v>
      </c>
      <c r="T5" s="4" t="s">
        <v>865</v>
      </c>
      <c r="U5" s="4" t="s">
        <v>865</v>
      </c>
      <c r="V5" s="4"/>
      <c r="W5" s="4"/>
      <c r="X5" s="4" t="s">
        <v>860</v>
      </c>
      <c r="Y5" s="4" t="s">
        <v>861</v>
      </c>
      <c r="Z5" s="4">
        <v>71896783</v>
      </c>
      <c r="AA5" s="4" t="s">
        <v>866</v>
      </c>
      <c r="AB5" s="4">
        <v>2</v>
      </c>
      <c r="AC5" s="4" t="s">
        <v>24</v>
      </c>
      <c r="AD5" s="6">
        <v>135</v>
      </c>
      <c r="AE5" s="5">
        <f t="shared" si="0"/>
        <v>108</v>
      </c>
      <c r="AF5" s="6">
        <v>135</v>
      </c>
      <c r="AG5" s="5">
        <f t="shared" si="1"/>
        <v>108</v>
      </c>
      <c r="AH5" s="6">
        <v>0</v>
      </c>
      <c r="AI5" s="5">
        <f t="shared" si="2"/>
        <v>0</v>
      </c>
      <c r="AJ5" s="2">
        <v>0</v>
      </c>
    </row>
    <row r="6" spans="1:36" ht="15">
      <c r="A6" s="12">
        <v>7</v>
      </c>
      <c r="B6" s="12">
        <v>8321025864</v>
      </c>
      <c r="C6" s="12" t="s">
        <v>867</v>
      </c>
      <c r="D6" s="12">
        <v>70000285</v>
      </c>
      <c r="E6" s="12">
        <v>7</v>
      </c>
      <c r="F6" s="13" t="s">
        <v>854</v>
      </c>
      <c r="G6" s="12" t="s">
        <v>26</v>
      </c>
      <c r="H6" s="12" t="s">
        <v>93</v>
      </c>
      <c r="I6" s="12">
        <v>13</v>
      </c>
      <c r="K6" s="12" t="s">
        <v>28</v>
      </c>
      <c r="L6" s="12" t="s">
        <v>26</v>
      </c>
      <c r="Q6" s="12" t="s">
        <v>29</v>
      </c>
      <c r="S6" s="12" t="s">
        <v>868</v>
      </c>
      <c r="T6" s="4" t="s">
        <v>859</v>
      </c>
      <c r="U6" s="4" t="s">
        <v>859</v>
      </c>
      <c r="V6" s="4">
        <v>7</v>
      </c>
      <c r="W6" s="4"/>
      <c r="X6" s="4" t="s">
        <v>860</v>
      </c>
      <c r="Y6" s="4" t="s">
        <v>861</v>
      </c>
      <c r="Z6" s="4">
        <v>183743</v>
      </c>
      <c r="AA6" s="4" t="s">
        <v>869</v>
      </c>
      <c r="AB6" s="4">
        <v>1</v>
      </c>
      <c r="AC6" s="4" t="s">
        <v>24</v>
      </c>
      <c r="AD6" s="6">
        <v>2343</v>
      </c>
      <c r="AE6" s="5">
        <f t="shared" si="0"/>
        <v>1874</v>
      </c>
      <c r="AF6" s="6">
        <v>2343</v>
      </c>
      <c r="AG6" s="5">
        <f t="shared" si="1"/>
        <v>1874</v>
      </c>
      <c r="AH6" s="6">
        <v>0</v>
      </c>
      <c r="AI6" s="5">
        <f t="shared" si="2"/>
        <v>0</v>
      </c>
      <c r="AJ6" s="2">
        <v>0</v>
      </c>
    </row>
    <row r="7" spans="1:36" ht="45">
      <c r="A7" s="12">
        <v>7</v>
      </c>
      <c r="B7" s="12">
        <v>8321025864</v>
      </c>
      <c r="C7" s="12" t="s">
        <v>870</v>
      </c>
      <c r="D7" s="12">
        <v>70000878</v>
      </c>
      <c r="E7" s="12">
        <v>2</v>
      </c>
      <c r="F7" s="13" t="s">
        <v>871</v>
      </c>
      <c r="G7" s="12" t="s">
        <v>26</v>
      </c>
      <c r="H7" s="12" t="s">
        <v>93</v>
      </c>
      <c r="I7" s="12">
        <v>13</v>
      </c>
      <c r="K7" s="12" t="s">
        <v>28</v>
      </c>
      <c r="L7" s="12" t="s">
        <v>26</v>
      </c>
      <c r="Q7" s="12" t="s">
        <v>29</v>
      </c>
      <c r="S7" s="12" t="s">
        <v>872</v>
      </c>
      <c r="T7" s="4" t="s">
        <v>859</v>
      </c>
      <c r="U7" s="4" t="s">
        <v>859</v>
      </c>
      <c r="V7" s="4">
        <v>4</v>
      </c>
      <c r="W7" s="4"/>
      <c r="X7" s="4" t="s">
        <v>860</v>
      </c>
      <c r="Y7" s="4" t="s">
        <v>861</v>
      </c>
      <c r="Z7" s="4">
        <v>14608678</v>
      </c>
      <c r="AA7" s="4" t="s">
        <v>873</v>
      </c>
      <c r="AB7" s="4">
        <v>1</v>
      </c>
      <c r="AC7" s="4" t="s">
        <v>24</v>
      </c>
      <c r="AD7" s="6">
        <v>6</v>
      </c>
      <c r="AE7" s="5">
        <f t="shared" si="0"/>
        <v>4</v>
      </c>
      <c r="AF7" s="6">
        <v>6</v>
      </c>
      <c r="AG7" s="5">
        <f t="shared" si="1"/>
        <v>4</v>
      </c>
      <c r="AH7" s="6">
        <v>0</v>
      </c>
      <c r="AI7" s="5">
        <f t="shared" si="2"/>
        <v>0</v>
      </c>
      <c r="AJ7" s="2">
        <v>0</v>
      </c>
    </row>
    <row r="8" spans="1:36" ht="15">
      <c r="A8" s="12">
        <v>7</v>
      </c>
      <c r="B8" s="12">
        <v>8321025864</v>
      </c>
      <c r="C8" s="12" t="s">
        <v>925</v>
      </c>
      <c r="D8" s="12">
        <v>70000285</v>
      </c>
      <c r="E8" s="12">
        <v>8</v>
      </c>
      <c r="F8" s="13" t="s">
        <v>926</v>
      </c>
      <c r="G8" s="12" t="s">
        <v>26</v>
      </c>
      <c r="H8" s="12" t="s">
        <v>93</v>
      </c>
      <c r="I8" s="12">
        <v>13</v>
      </c>
      <c r="K8" s="12" t="s">
        <v>28</v>
      </c>
      <c r="L8" s="12" t="s">
        <v>26</v>
      </c>
      <c r="Q8" s="12" t="s">
        <v>29</v>
      </c>
      <c r="S8" s="12" t="s">
        <v>926</v>
      </c>
      <c r="T8" s="4" t="s">
        <v>859</v>
      </c>
      <c r="U8" s="4" t="s">
        <v>859</v>
      </c>
      <c r="V8" s="4">
        <v>4</v>
      </c>
      <c r="W8" s="4"/>
      <c r="X8" s="4" t="s">
        <v>860</v>
      </c>
      <c r="Y8" s="4" t="s">
        <v>861</v>
      </c>
      <c r="Z8" s="4">
        <v>92034356</v>
      </c>
      <c r="AA8" s="4" t="s">
        <v>927</v>
      </c>
      <c r="AB8" s="4">
        <v>5</v>
      </c>
      <c r="AC8" s="4" t="s">
        <v>905</v>
      </c>
      <c r="AD8" s="6">
        <v>0</v>
      </c>
      <c r="AE8" s="5">
        <f t="shared" si="0"/>
        <v>0</v>
      </c>
      <c r="AF8" s="6">
        <v>0</v>
      </c>
      <c r="AG8" s="5">
        <f t="shared" si="1"/>
        <v>0</v>
      </c>
      <c r="AH8" s="6">
        <v>0</v>
      </c>
      <c r="AI8" s="5">
        <f t="shared" si="2"/>
        <v>0</v>
      </c>
      <c r="AJ8" s="2">
        <v>0</v>
      </c>
    </row>
    <row r="9" spans="1:36" ht="45">
      <c r="A9" s="12">
        <v>7</v>
      </c>
      <c r="B9" s="12">
        <v>8321025864</v>
      </c>
      <c r="C9" s="12" t="s">
        <v>928</v>
      </c>
      <c r="D9" s="12">
        <v>70000878</v>
      </c>
      <c r="E9" s="12">
        <v>3</v>
      </c>
      <c r="F9" s="13" t="s">
        <v>929</v>
      </c>
      <c r="G9" s="12" t="s">
        <v>26</v>
      </c>
      <c r="H9" s="12" t="s">
        <v>93</v>
      </c>
      <c r="I9" s="12">
        <v>13</v>
      </c>
      <c r="K9" s="12" t="s">
        <v>28</v>
      </c>
      <c r="L9" s="12" t="s">
        <v>26</v>
      </c>
      <c r="Q9" s="12" t="s">
        <v>29</v>
      </c>
      <c r="S9" s="12" t="s">
        <v>872</v>
      </c>
      <c r="T9" s="4" t="s">
        <v>859</v>
      </c>
      <c r="U9" s="4" t="s">
        <v>859</v>
      </c>
      <c r="V9" s="4">
        <v>4</v>
      </c>
      <c r="W9" s="4"/>
      <c r="X9" s="4" t="s">
        <v>860</v>
      </c>
      <c r="Y9" s="4" t="s">
        <v>861</v>
      </c>
      <c r="Z9" s="4">
        <v>83386588</v>
      </c>
      <c r="AA9" s="4" t="s">
        <v>930</v>
      </c>
      <c r="AB9" s="4">
        <v>3</v>
      </c>
      <c r="AC9" s="4" t="s">
        <v>905</v>
      </c>
      <c r="AD9" s="6">
        <v>0</v>
      </c>
      <c r="AE9" s="5">
        <f t="shared" si="0"/>
        <v>0</v>
      </c>
      <c r="AF9" s="6">
        <v>0</v>
      </c>
      <c r="AG9" s="5">
        <f t="shared" si="1"/>
        <v>0</v>
      </c>
      <c r="AH9" s="6">
        <v>0</v>
      </c>
      <c r="AI9" s="5">
        <f t="shared" si="2"/>
        <v>0</v>
      </c>
      <c r="AJ9" s="2">
        <v>0</v>
      </c>
    </row>
    <row r="10" spans="1:36" ht="45">
      <c r="A10" s="12">
        <v>7</v>
      </c>
      <c r="B10" s="12">
        <v>8321025864</v>
      </c>
      <c r="C10" s="12" t="s">
        <v>874</v>
      </c>
      <c r="D10" s="12">
        <v>70000878</v>
      </c>
      <c r="E10" s="12">
        <v>5</v>
      </c>
      <c r="F10" s="13" t="s">
        <v>871</v>
      </c>
      <c r="G10" s="12" t="s">
        <v>26</v>
      </c>
      <c r="H10" s="12" t="s">
        <v>93</v>
      </c>
      <c r="I10" s="12">
        <v>13</v>
      </c>
      <c r="K10" s="12" t="s">
        <v>28</v>
      </c>
      <c r="L10" s="12" t="s">
        <v>26</v>
      </c>
      <c r="Q10" s="12" t="s">
        <v>29</v>
      </c>
      <c r="S10" s="12" t="s">
        <v>872</v>
      </c>
      <c r="T10" s="4" t="s">
        <v>859</v>
      </c>
      <c r="U10" s="4" t="s">
        <v>859</v>
      </c>
      <c r="V10" s="4">
        <v>4</v>
      </c>
      <c r="W10" s="4"/>
      <c r="X10" s="4" t="s">
        <v>860</v>
      </c>
      <c r="Y10" s="4" t="s">
        <v>861</v>
      </c>
      <c r="Z10" s="4">
        <v>166975</v>
      </c>
      <c r="AA10" s="4" t="s">
        <v>875</v>
      </c>
      <c r="AB10" s="4">
        <v>1</v>
      </c>
      <c r="AC10" s="4" t="s">
        <v>24</v>
      </c>
      <c r="AD10" s="6">
        <v>18</v>
      </c>
      <c r="AE10" s="5">
        <f t="shared" si="0"/>
        <v>14</v>
      </c>
      <c r="AF10" s="6">
        <v>18</v>
      </c>
      <c r="AG10" s="5">
        <f t="shared" si="1"/>
        <v>14</v>
      </c>
      <c r="AH10" s="6">
        <v>0</v>
      </c>
      <c r="AI10" s="5">
        <f t="shared" si="2"/>
        <v>0</v>
      </c>
      <c r="AJ10" s="2">
        <v>0</v>
      </c>
    </row>
    <row r="13" ht="15.75" thickBot="1"/>
    <row r="14" spans="28:35" ht="15">
      <c r="AB14" s="14" t="s">
        <v>943</v>
      </c>
      <c r="AC14" s="15"/>
      <c r="AD14" s="16" t="s">
        <v>944</v>
      </c>
      <c r="AE14" s="17" t="s">
        <v>945</v>
      </c>
      <c r="AF14" s="18"/>
      <c r="AG14" s="17" t="s">
        <v>946</v>
      </c>
      <c r="AH14" s="18"/>
      <c r="AI14" s="19" t="s">
        <v>947</v>
      </c>
    </row>
    <row r="15" spans="28:35" ht="15">
      <c r="AB15" s="20">
        <f>SUMIF($AC$3:$AC$157,"=c11",$AB$3:$AB$157)</f>
        <v>5</v>
      </c>
      <c r="AC15" s="21"/>
      <c r="AD15" s="21" t="s">
        <v>24</v>
      </c>
      <c r="AE15" s="22">
        <f>AG15+AI15</f>
        <v>2000</v>
      </c>
      <c r="AF15" s="23">
        <f>SUMIF($AC$184:$AC$276,"=c11",$AF$184:$AF$276)</f>
        <v>0</v>
      </c>
      <c r="AG15" s="22">
        <f>SUMIF($AC$3:$AC$10,"=c11",$AG$3:$AG$10)</f>
        <v>2000</v>
      </c>
      <c r="AH15" s="23"/>
      <c r="AI15" s="24"/>
    </row>
    <row r="16" spans="28:35" ht="15">
      <c r="AB16" s="20">
        <f>SUMIF($AC$3:$AC$157,"=c11o",$AB$3:$AB$157)</f>
        <v>0</v>
      </c>
      <c r="AC16" s="21"/>
      <c r="AD16" s="21" t="s">
        <v>33</v>
      </c>
      <c r="AE16" s="22">
        <f aca="true" t="shared" si="3" ref="AE16:AE22">AG16+AI16</f>
        <v>0</v>
      </c>
      <c r="AF16" s="23">
        <f>SUMIF($AC$184:$AC$276,"=c11o",$AF$184:$AF$276)</f>
        <v>0</v>
      </c>
      <c r="AG16" s="22">
        <f>SUMIF($AC$3:$AC$157,"=c11o",$AG$3:$AG$157)</f>
        <v>0</v>
      </c>
      <c r="AH16" s="23"/>
      <c r="AI16" s="24"/>
    </row>
    <row r="17" spans="28:35" ht="15">
      <c r="AB17" s="20">
        <f>SUMIF($AC$3:$AC$157,"=g11",$AB$3:$AB$157)</f>
        <v>8</v>
      </c>
      <c r="AC17" s="21"/>
      <c r="AD17" s="21" t="s">
        <v>905</v>
      </c>
      <c r="AE17" s="22">
        <f t="shared" si="3"/>
        <v>0</v>
      </c>
      <c r="AF17" s="23">
        <f>SUMIF($AC$184:$AC$276,"=G11",$AF$184:$AF$276)</f>
        <v>0</v>
      </c>
      <c r="AG17" s="22">
        <f>SUMIF($AC$3:$AC$157,"=g11",$AG$3:$AG$157)</f>
        <v>0</v>
      </c>
      <c r="AH17" s="23"/>
      <c r="AI17" s="24"/>
    </row>
    <row r="18" spans="28:35" ht="15">
      <c r="AB18" s="20">
        <f>SUMIF($AC$3:$AC$157,"=r",$AB$3:$AB$157)</f>
        <v>0</v>
      </c>
      <c r="AC18" s="21"/>
      <c r="AD18" s="21" t="s">
        <v>786</v>
      </c>
      <c r="AE18" s="22">
        <f t="shared" si="3"/>
        <v>0</v>
      </c>
      <c r="AF18" s="23">
        <f>SUMIF($AC$184:$AC$276,"=R",$AF$184:$AF$276)</f>
        <v>0</v>
      </c>
      <c r="AG18" s="22">
        <f>SUMIF($AC$3:$AC$157,"=r",$AG$3:$AG$157)</f>
        <v>0</v>
      </c>
      <c r="AH18" s="23"/>
      <c r="AI18" s="24"/>
    </row>
    <row r="19" spans="28:35" ht="15">
      <c r="AB19" s="20">
        <f>SUMIF($AC$3:$AC$157,"=c12a",$AB$3:$AB$157)</f>
        <v>31</v>
      </c>
      <c r="AC19" s="21"/>
      <c r="AD19" s="21" t="s">
        <v>759</v>
      </c>
      <c r="AE19" s="22">
        <f t="shared" si="3"/>
        <v>11084</v>
      </c>
      <c r="AF19" s="23">
        <f>SUMIF($AC$184:$AC$276,"=C12a",$AF$184:$AF$276)</f>
        <v>0</v>
      </c>
      <c r="AG19" s="22">
        <f>SUMIF($AC$3:$AC$10,"=C12a",$AG$3:$AG$10)</f>
        <v>2984</v>
      </c>
      <c r="AH19" s="23">
        <f>SUMIF($AC$184:$AC$276,"=C12a",$AH$184:$AH$276)</f>
        <v>0</v>
      </c>
      <c r="AI19" s="24">
        <f>SUMIF($AC$3:$AC$10,"=C12a",$AI$3:$AI$10)</f>
        <v>8100</v>
      </c>
    </row>
    <row r="20" spans="28:35" ht="15">
      <c r="AB20" s="20">
        <f>SUMIF($AC$3:$AC$157,"=c12b",$AB$3:$AB$157)</f>
        <v>0</v>
      </c>
      <c r="AC20" s="21"/>
      <c r="AD20" s="21" t="s">
        <v>38</v>
      </c>
      <c r="AE20" s="22">
        <f t="shared" si="3"/>
        <v>0</v>
      </c>
      <c r="AF20" s="23">
        <f>SUMIF($AC$184:$AC$276,"=c12b",$AF$184:$AF$276)</f>
        <v>0</v>
      </c>
      <c r="AG20" s="22">
        <f>SUMIF($AC$3:$AC$10,"=C12b",$AG$3:$AG$10)</f>
        <v>0</v>
      </c>
      <c r="AH20" s="23">
        <f>SUMIF($AC$184:$AC$276,"=c12b",$AH$184:$AH$276)</f>
        <v>0</v>
      </c>
      <c r="AI20" s="24">
        <f>SUMIF($AC$3:$AC$157,"=C12b",$AI$3:$AI$157)</f>
        <v>0</v>
      </c>
    </row>
    <row r="21" spans="28:35" ht="15">
      <c r="AB21" s="20">
        <f>SUMIF($AC$3:$AC$157,"=g12",$AB$3:$AB$157)</f>
        <v>0</v>
      </c>
      <c r="AC21" s="21"/>
      <c r="AD21" s="21" t="s">
        <v>916</v>
      </c>
      <c r="AE21" s="22">
        <f t="shared" si="3"/>
        <v>0</v>
      </c>
      <c r="AF21" s="23">
        <f>SUMIF($AC$184:$AC$276,"=G12",$AF$184:$AF$276)</f>
        <v>0</v>
      </c>
      <c r="AG21" s="22">
        <f>SUMIF($AC$3:$AC$157,"=g12",$AG$3:$AG$157)</f>
        <v>0</v>
      </c>
      <c r="AH21" s="23"/>
      <c r="AI21" s="24"/>
    </row>
    <row r="22" spans="28:35" ht="15">
      <c r="AB22" s="20">
        <f>SUMIF($AC$3:$AC$157,"=c21",$AB$3:$AB$157)</f>
        <v>0</v>
      </c>
      <c r="AC22" s="21"/>
      <c r="AD22" s="21" t="s">
        <v>798</v>
      </c>
      <c r="AE22" s="22">
        <f t="shared" si="3"/>
        <v>0</v>
      </c>
      <c r="AF22" s="23">
        <f>SUMIF($AC$184:$AC$276,"=c21",$AF$184:$AF$276)</f>
        <v>0</v>
      </c>
      <c r="AG22" s="22">
        <f>SUMIF($AC$3:$AC$157,"=c21",$AG$3:$AG$157)</f>
        <v>0</v>
      </c>
      <c r="AH22" s="23"/>
      <c r="AI22" s="24"/>
    </row>
    <row r="23" spans="28:35" ht="15">
      <c r="AB23" s="20"/>
      <c r="AC23" s="21"/>
      <c r="AD23" s="21"/>
      <c r="AE23" s="22"/>
      <c r="AF23" s="23"/>
      <c r="AG23" s="22"/>
      <c r="AH23" s="23"/>
      <c r="AI23" s="24"/>
    </row>
    <row r="24" spans="28:35" ht="15.75" thickBot="1">
      <c r="AB24" s="25">
        <f>SUM(AB15:AB22)</f>
        <v>44</v>
      </c>
      <c r="AC24" s="26"/>
      <c r="AD24" s="26" t="s">
        <v>933</v>
      </c>
      <c r="AE24" s="27">
        <f>SUM(AE15:AE22)</f>
        <v>13084</v>
      </c>
      <c r="AF24" s="28">
        <f>SUM(AF15:AF22)</f>
        <v>0</v>
      </c>
      <c r="AG24" s="27"/>
      <c r="AH24" s="27"/>
      <c r="AI24" s="29"/>
    </row>
    <row r="25" spans="28:35" ht="15">
      <c r="AB25" s="36">
        <v>2019</v>
      </c>
      <c r="AC25" s="34"/>
      <c r="AD25" s="34"/>
      <c r="AE25" s="34"/>
      <c r="AF25" s="34"/>
      <c r="AG25" s="34"/>
      <c r="AH25" s="34"/>
      <c r="AI25" s="35"/>
    </row>
    <row r="26" spans="28:35" ht="15">
      <c r="AB26" s="20">
        <f>AB15</f>
        <v>5</v>
      </c>
      <c r="AC26" s="21"/>
      <c r="AD26" s="21" t="s">
        <v>24</v>
      </c>
      <c r="AE26" s="22">
        <f>AG26+AI26</f>
        <v>1500</v>
      </c>
      <c r="AF26" s="23">
        <f>SUMIF($AC$184:$AC$276,"=c11",$AF$184:$AF$276)</f>
        <v>0</v>
      </c>
      <c r="AG26" s="22">
        <f aca="true" t="shared" si="4" ref="AG26:AG33">AG15*0.75</f>
        <v>1500</v>
      </c>
      <c r="AH26" s="23"/>
      <c r="AI26" s="24"/>
    </row>
    <row r="27" spans="28:35" ht="15">
      <c r="AB27" s="20">
        <f aca="true" t="shared" si="5" ref="AB27:AB33">AB16</f>
        <v>0</v>
      </c>
      <c r="AC27" s="21"/>
      <c r="AD27" s="21" t="s">
        <v>33</v>
      </c>
      <c r="AE27" s="22">
        <f aca="true" t="shared" si="6" ref="AE27:AE33">AG27+AI27</f>
        <v>0</v>
      </c>
      <c r="AF27" s="23">
        <f>SUMIF($AC$184:$AC$276,"=c11o",$AF$184:$AF$276)</f>
        <v>0</v>
      </c>
      <c r="AG27" s="22">
        <f t="shared" si="4"/>
        <v>0</v>
      </c>
      <c r="AH27" s="23"/>
      <c r="AI27" s="24"/>
    </row>
    <row r="28" spans="28:35" ht="15">
      <c r="AB28" s="20">
        <f t="shared" si="5"/>
        <v>8</v>
      </c>
      <c r="AC28" s="21"/>
      <c r="AD28" s="21" t="s">
        <v>905</v>
      </c>
      <c r="AE28" s="22">
        <f t="shared" si="6"/>
        <v>0</v>
      </c>
      <c r="AF28" s="23">
        <f>SUMIF($AC$184:$AC$276,"=G11",$AF$184:$AF$276)</f>
        <v>0</v>
      </c>
      <c r="AG28" s="22">
        <f t="shared" si="4"/>
        <v>0</v>
      </c>
      <c r="AH28" s="23"/>
      <c r="AI28" s="24"/>
    </row>
    <row r="29" spans="28:35" ht="15">
      <c r="AB29" s="20">
        <f t="shared" si="5"/>
        <v>0</v>
      </c>
      <c r="AC29" s="21"/>
      <c r="AD29" s="21" t="s">
        <v>786</v>
      </c>
      <c r="AE29" s="22">
        <f t="shared" si="6"/>
        <v>0</v>
      </c>
      <c r="AF29" s="23">
        <f>SUMIF($AC$184:$AC$276,"=R",$AF$184:$AF$276)</f>
        <v>0</v>
      </c>
      <c r="AG29" s="22">
        <f t="shared" si="4"/>
        <v>0</v>
      </c>
      <c r="AH29" s="23"/>
      <c r="AI29" s="24"/>
    </row>
    <row r="30" spans="28:35" ht="15">
      <c r="AB30" s="20">
        <f t="shared" si="5"/>
        <v>31</v>
      </c>
      <c r="AC30" s="21"/>
      <c r="AD30" s="21" t="s">
        <v>759</v>
      </c>
      <c r="AE30" s="22">
        <f t="shared" si="6"/>
        <v>8313</v>
      </c>
      <c r="AF30" s="23">
        <f>SUMIF($AC$184:$AC$276,"=C12a",$AF$184:$AF$276)</f>
        <v>0</v>
      </c>
      <c r="AG30" s="22">
        <f t="shared" si="4"/>
        <v>2238</v>
      </c>
      <c r="AH30" s="22"/>
      <c r="AI30" s="24">
        <f>AI19*0.75</f>
        <v>6075</v>
      </c>
    </row>
    <row r="31" spans="28:35" ht="15">
      <c r="AB31" s="20">
        <f t="shared" si="5"/>
        <v>0</v>
      </c>
      <c r="AC31" s="21"/>
      <c r="AD31" s="21" t="s">
        <v>38</v>
      </c>
      <c r="AE31" s="22">
        <f t="shared" si="6"/>
        <v>0</v>
      </c>
      <c r="AF31" s="23">
        <f>SUMIF($AC$184:$AC$276,"=c12b",$AF$184:$AF$276)</f>
        <v>0</v>
      </c>
      <c r="AG31" s="22">
        <f t="shared" si="4"/>
        <v>0</v>
      </c>
      <c r="AH31" s="22"/>
      <c r="AI31" s="24">
        <f>AI20*0.75</f>
        <v>0</v>
      </c>
    </row>
    <row r="32" spans="28:35" ht="15">
      <c r="AB32" s="20">
        <f t="shared" si="5"/>
        <v>0</v>
      </c>
      <c r="AC32" s="21"/>
      <c r="AD32" s="21" t="s">
        <v>916</v>
      </c>
      <c r="AE32" s="22">
        <f t="shared" si="6"/>
        <v>0</v>
      </c>
      <c r="AF32" s="23">
        <f>SUMIF($AC$184:$AC$276,"=G12",$AF$184:$AF$276)</f>
        <v>0</v>
      </c>
      <c r="AG32" s="22">
        <f t="shared" si="4"/>
        <v>0</v>
      </c>
      <c r="AH32" s="23"/>
      <c r="AI32" s="24"/>
    </row>
    <row r="33" spans="28:35" ht="15">
      <c r="AB33" s="20">
        <f t="shared" si="5"/>
        <v>0</v>
      </c>
      <c r="AC33" s="21"/>
      <c r="AD33" s="21" t="s">
        <v>798</v>
      </c>
      <c r="AE33" s="22">
        <f t="shared" si="6"/>
        <v>0</v>
      </c>
      <c r="AF33" s="23">
        <f>SUMIF($AC$184:$AC$276,"=c21",$AF$184:$AF$276)</f>
        <v>0</v>
      </c>
      <c r="AG33" s="22">
        <f t="shared" si="4"/>
        <v>0</v>
      </c>
      <c r="AH33" s="23"/>
      <c r="AI33" s="24"/>
    </row>
    <row r="34" spans="28:35" ht="15">
      <c r="AB34" s="20"/>
      <c r="AC34" s="21"/>
      <c r="AD34" s="21"/>
      <c r="AE34" s="22"/>
      <c r="AF34" s="23"/>
      <c r="AG34" s="22"/>
      <c r="AH34" s="23"/>
      <c r="AI34" s="24"/>
    </row>
    <row r="35" spans="28:35" ht="15.75" thickBot="1">
      <c r="AB35" s="25">
        <f>SUM(AB26:AB33)</f>
        <v>44</v>
      </c>
      <c r="AC35" s="26"/>
      <c r="AD35" s="26" t="s">
        <v>933</v>
      </c>
      <c r="AE35" s="27">
        <f>SUM(AE26:AE33)</f>
        <v>9813</v>
      </c>
      <c r="AF35" s="28">
        <f>SUM(AF26:AF33)</f>
        <v>0</v>
      </c>
      <c r="AG35" s="27"/>
      <c r="AH35" s="27"/>
      <c r="AI35" s="29"/>
    </row>
    <row r="36" spans="28:35" ht="15">
      <c r="AB36" s="36">
        <v>2020</v>
      </c>
      <c r="AC36" s="34"/>
      <c r="AD36" s="34"/>
      <c r="AE36" s="34"/>
      <c r="AF36" s="34"/>
      <c r="AG36" s="34"/>
      <c r="AH36" s="34"/>
      <c r="AI36" s="35"/>
    </row>
    <row r="37" spans="28:35" ht="15">
      <c r="AB37" s="20">
        <f>AB15</f>
        <v>5</v>
      </c>
      <c r="AC37" s="21"/>
      <c r="AD37" s="21" t="s">
        <v>24</v>
      </c>
      <c r="AE37" s="22">
        <f>AG37+AI37</f>
        <v>500</v>
      </c>
      <c r="AF37" s="23">
        <f>SUMIF($AC$184:$AC$276,"=c11",$AF$184:$AF$276)</f>
        <v>0</v>
      </c>
      <c r="AG37" s="22">
        <f aca="true" t="shared" si="7" ref="AG37:AG44">AG15*0.25</f>
        <v>500</v>
      </c>
      <c r="AH37" s="23"/>
      <c r="AI37" s="24"/>
    </row>
    <row r="38" spans="28:35" ht="15">
      <c r="AB38" s="20">
        <f aca="true" t="shared" si="8" ref="AB38:AB44">AB16</f>
        <v>0</v>
      </c>
      <c r="AC38" s="21"/>
      <c r="AD38" s="21" t="s">
        <v>33</v>
      </c>
      <c r="AE38" s="22">
        <f aca="true" t="shared" si="9" ref="AE38:AE44">AG38+AI38</f>
        <v>0</v>
      </c>
      <c r="AF38" s="23">
        <f>SUMIF($AC$184:$AC$276,"=c11o",$AF$184:$AF$276)</f>
        <v>0</v>
      </c>
      <c r="AG38" s="22">
        <f t="shared" si="7"/>
        <v>0</v>
      </c>
      <c r="AH38" s="23"/>
      <c r="AI38" s="24"/>
    </row>
    <row r="39" spans="28:35" ht="15">
      <c r="AB39" s="20">
        <f t="shared" si="8"/>
        <v>8</v>
      </c>
      <c r="AC39" s="21"/>
      <c r="AD39" s="21" t="s">
        <v>905</v>
      </c>
      <c r="AE39" s="22">
        <f t="shared" si="9"/>
        <v>0</v>
      </c>
      <c r="AF39" s="23">
        <f>SUMIF($AC$184:$AC$276,"=G11",$AF$184:$AF$276)</f>
        <v>0</v>
      </c>
      <c r="AG39" s="22">
        <f t="shared" si="7"/>
        <v>0</v>
      </c>
      <c r="AH39" s="23"/>
      <c r="AI39" s="24"/>
    </row>
    <row r="40" spans="28:35" ht="15">
      <c r="AB40" s="20">
        <f t="shared" si="8"/>
        <v>0</v>
      </c>
      <c r="AC40" s="21"/>
      <c r="AD40" s="21" t="s">
        <v>786</v>
      </c>
      <c r="AE40" s="22">
        <f t="shared" si="9"/>
        <v>0</v>
      </c>
      <c r="AF40" s="23">
        <f>SUMIF($AC$184:$AC$276,"=R",$AF$184:$AF$276)</f>
        <v>0</v>
      </c>
      <c r="AG40" s="22">
        <f t="shared" si="7"/>
        <v>0</v>
      </c>
      <c r="AH40" s="23"/>
      <c r="AI40" s="24"/>
    </row>
    <row r="41" spans="28:35" ht="15">
      <c r="AB41" s="20">
        <f t="shared" si="8"/>
        <v>31</v>
      </c>
      <c r="AC41" s="21"/>
      <c r="AD41" s="21" t="s">
        <v>759</v>
      </c>
      <c r="AE41" s="22">
        <f t="shared" si="9"/>
        <v>2771</v>
      </c>
      <c r="AF41" s="23">
        <f>SUMIF($AC$184:$AC$276,"=C12a",$AF$184:$AF$276)</f>
        <v>0</v>
      </c>
      <c r="AG41" s="22">
        <f t="shared" si="7"/>
        <v>746</v>
      </c>
      <c r="AH41" s="22"/>
      <c r="AI41" s="24">
        <f>AI19*0.25</f>
        <v>2025</v>
      </c>
    </row>
    <row r="42" spans="28:35" ht="15">
      <c r="AB42" s="20">
        <f t="shared" si="8"/>
        <v>0</v>
      </c>
      <c r="AC42" s="21"/>
      <c r="AD42" s="21" t="s">
        <v>38</v>
      </c>
      <c r="AE42" s="22">
        <f t="shared" si="9"/>
        <v>0</v>
      </c>
      <c r="AF42" s="23">
        <f>SUMIF($AC$184:$AC$276,"=c12b",$AF$184:$AF$276)</f>
        <v>0</v>
      </c>
      <c r="AG42" s="22">
        <f t="shared" si="7"/>
        <v>0</v>
      </c>
      <c r="AH42" s="22"/>
      <c r="AI42" s="24">
        <f>AI20*0.25</f>
        <v>0</v>
      </c>
    </row>
    <row r="43" spans="28:35" ht="15">
      <c r="AB43" s="20">
        <f t="shared" si="8"/>
        <v>0</v>
      </c>
      <c r="AC43" s="21"/>
      <c r="AD43" s="21" t="s">
        <v>916</v>
      </c>
      <c r="AE43" s="22">
        <f t="shared" si="9"/>
        <v>0</v>
      </c>
      <c r="AF43" s="23">
        <f>SUMIF($AC$184:$AC$276,"=G12",$AF$184:$AF$276)</f>
        <v>0</v>
      </c>
      <c r="AG43" s="22">
        <f t="shared" si="7"/>
        <v>0</v>
      </c>
      <c r="AH43" s="23"/>
      <c r="AI43" s="24"/>
    </row>
    <row r="44" spans="28:35" ht="15">
      <c r="AB44" s="20">
        <f t="shared" si="8"/>
        <v>0</v>
      </c>
      <c r="AC44" s="21"/>
      <c r="AD44" s="21" t="s">
        <v>798</v>
      </c>
      <c r="AE44" s="22">
        <f t="shared" si="9"/>
        <v>0</v>
      </c>
      <c r="AF44" s="23">
        <f>SUMIF($AC$184:$AC$276,"=c21",$AF$184:$AF$276)</f>
        <v>0</v>
      </c>
      <c r="AG44" s="22">
        <f t="shared" si="7"/>
        <v>0</v>
      </c>
      <c r="AH44" s="23"/>
      <c r="AI44" s="24"/>
    </row>
    <row r="45" spans="28:35" ht="15">
      <c r="AB45" s="20"/>
      <c r="AC45" s="21"/>
      <c r="AD45" s="21"/>
      <c r="AE45" s="22"/>
      <c r="AF45" s="23"/>
      <c r="AG45" s="22"/>
      <c r="AH45" s="23"/>
      <c r="AI45" s="24"/>
    </row>
    <row r="46" spans="28:35" ht="15.75" thickBot="1">
      <c r="AB46" s="25">
        <f>SUM(AB37:AB44)</f>
        <v>44</v>
      </c>
      <c r="AC46" s="26"/>
      <c r="AD46" s="26" t="s">
        <v>933</v>
      </c>
      <c r="AE46" s="27">
        <f>SUM(AE37:AE44)</f>
        <v>3271</v>
      </c>
      <c r="AF46" s="28">
        <f>SUM(AF37:AF44)</f>
        <v>0</v>
      </c>
      <c r="AG46" s="27"/>
      <c r="AH46" s="27"/>
      <c r="AI46" s="2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61"/>
  <sheetViews>
    <sheetView zoomScalePageLayoutView="0" workbookViewId="0" topLeftCell="T324">
      <selection activeCell="AG335" sqref="AG335"/>
    </sheetView>
  </sheetViews>
  <sheetFormatPr defaultColWidth="9.140625" defaultRowHeight="15"/>
  <cols>
    <col min="2" max="2" width="12.421875" style="0" customWidth="1"/>
    <col min="3" max="3" width="12.7109375" style="0" bestFit="1" customWidth="1"/>
    <col min="4" max="4" width="12.7109375" style="0" customWidth="1"/>
    <col min="6" max="6" width="34.57421875" style="0" customWidth="1"/>
    <col min="7" max="7" width="12.421875" style="0" customWidth="1"/>
    <col min="8" max="8" width="27.140625" style="0" customWidth="1"/>
    <col min="13" max="13" width="6.7109375" style="0" customWidth="1"/>
    <col min="14" max="14" width="3.00390625" style="0" customWidth="1"/>
    <col min="15" max="15" width="2.00390625" style="0" customWidth="1"/>
    <col min="16" max="16" width="1.8515625" style="0" customWidth="1"/>
    <col min="17" max="17" width="0" style="0" hidden="1" customWidth="1"/>
    <col min="18" max="18" width="3.00390625" style="0" customWidth="1"/>
    <col min="19" max="19" width="52.28125" style="0" customWidth="1"/>
    <col min="20" max="20" width="16.28125" style="0" customWidth="1"/>
    <col min="21" max="21" width="21.57421875" style="0" customWidth="1"/>
    <col min="23" max="23" width="6.140625" style="0" customWidth="1"/>
    <col min="26" max="26" width="9.7109375" style="0" customWidth="1"/>
    <col min="27" max="27" width="17.57421875" style="0" customWidth="1"/>
    <col min="28" max="28" width="7.421875" style="0" customWidth="1"/>
    <col min="29" max="29" width="10.8515625" style="0" customWidth="1"/>
    <col min="30" max="30" width="7.00390625" style="0" customWidth="1"/>
    <col min="31" max="31" width="8.8515625" style="0" customWidth="1"/>
    <col min="32" max="32" width="6.7109375" style="0" customWidth="1"/>
    <col min="33" max="33" width="7.421875" style="0" customWidth="1"/>
    <col min="34" max="34" width="6.7109375" style="0" customWidth="1"/>
    <col min="35" max="35" width="7.7109375" style="0" customWidth="1"/>
    <col min="36" max="36" width="11.710937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15</v>
      </c>
      <c r="T1" s="4" t="s">
        <v>16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17</v>
      </c>
      <c r="AA1" s="4" t="s">
        <v>18</v>
      </c>
      <c r="AB1" s="4" t="s">
        <v>19</v>
      </c>
      <c r="AC1" s="4" t="s">
        <v>5</v>
      </c>
      <c r="AD1" s="6" t="s">
        <v>6</v>
      </c>
      <c r="AE1" s="5" t="s">
        <v>937</v>
      </c>
      <c r="AF1" s="6" t="s">
        <v>20</v>
      </c>
      <c r="AG1" s="5" t="s">
        <v>937</v>
      </c>
      <c r="AH1" s="6" t="s">
        <v>21</v>
      </c>
      <c r="AI1" s="5" t="s">
        <v>937</v>
      </c>
      <c r="AJ1" s="2" t="s">
        <v>22</v>
      </c>
    </row>
    <row r="3" spans="1:36" s="1" customFormat="1" ht="15.75" thickBot="1">
      <c r="A3" s="1">
        <v>7</v>
      </c>
      <c r="B3" s="1">
        <v>8321961078</v>
      </c>
      <c r="C3" s="1" t="s">
        <v>585</v>
      </c>
      <c r="D3" s="1">
        <v>70000171</v>
      </c>
      <c r="E3" s="1">
        <v>322</v>
      </c>
      <c r="F3" s="11" t="s">
        <v>25</v>
      </c>
      <c r="G3" s="1" t="s">
        <v>26</v>
      </c>
      <c r="H3" s="1" t="s">
        <v>27</v>
      </c>
      <c r="I3" s="1">
        <v>1</v>
      </c>
      <c r="K3" s="1" t="s">
        <v>28</v>
      </c>
      <c r="L3" s="1" t="s">
        <v>26</v>
      </c>
      <c r="Q3" s="1" t="s">
        <v>29</v>
      </c>
      <c r="S3" s="1" t="s">
        <v>586</v>
      </c>
      <c r="T3" s="7" t="s">
        <v>319</v>
      </c>
      <c r="U3" s="7" t="s">
        <v>319</v>
      </c>
      <c r="V3" s="7" t="s">
        <v>587</v>
      </c>
      <c r="W3" s="7"/>
      <c r="X3" s="7" t="s">
        <v>28</v>
      </c>
      <c r="Y3" s="7" t="s">
        <v>26</v>
      </c>
      <c r="Z3" s="7">
        <v>14210747</v>
      </c>
      <c r="AA3" s="7" t="s">
        <v>588</v>
      </c>
      <c r="AB3" s="7">
        <v>3</v>
      </c>
      <c r="AC3" s="7" t="s">
        <v>24</v>
      </c>
      <c r="AD3" s="9">
        <v>1411</v>
      </c>
      <c r="AE3" s="8">
        <f>AG3+AI3</f>
        <v>1128</v>
      </c>
      <c r="AF3" s="9">
        <v>1411</v>
      </c>
      <c r="AG3" s="8">
        <f>INT(AF3*0.8)</f>
        <v>1128</v>
      </c>
      <c r="AH3" s="9">
        <v>0</v>
      </c>
      <c r="AI3" s="8">
        <f>INT(AH3*0.8)</f>
        <v>0</v>
      </c>
      <c r="AJ3" s="3">
        <v>0</v>
      </c>
    </row>
    <row r="4" spans="6:36" s="12" customFormat="1" ht="15">
      <c r="F4" s="13"/>
      <c r="T4" s="4"/>
      <c r="U4" s="4"/>
      <c r="V4" s="4"/>
      <c r="W4" s="4"/>
      <c r="X4" s="4"/>
      <c r="Y4" s="4"/>
      <c r="Z4" s="4"/>
      <c r="AA4" s="4"/>
      <c r="AB4" s="14" t="s">
        <v>943</v>
      </c>
      <c r="AC4" s="15"/>
      <c r="AD4" s="16" t="s">
        <v>944</v>
      </c>
      <c r="AE4" s="17" t="s">
        <v>945</v>
      </c>
      <c r="AF4" s="18"/>
      <c r="AG4" s="17" t="s">
        <v>946</v>
      </c>
      <c r="AH4" s="18"/>
      <c r="AI4" s="19" t="s">
        <v>947</v>
      </c>
      <c r="AJ4" s="2"/>
    </row>
    <row r="5" spans="6:36" s="12" customFormat="1" ht="15">
      <c r="F5" s="13"/>
      <c r="T5" s="4"/>
      <c r="U5" s="4"/>
      <c r="V5" s="4"/>
      <c r="W5" s="4"/>
      <c r="X5" s="4"/>
      <c r="Y5" s="4"/>
      <c r="Z5" s="4"/>
      <c r="AA5" s="4"/>
      <c r="AB5" s="20">
        <f>SUMIF(AC3,"=c11",AB3)</f>
        <v>3</v>
      </c>
      <c r="AC5" s="21"/>
      <c r="AD5" s="21" t="s">
        <v>24</v>
      </c>
      <c r="AE5" s="22">
        <f>AG5+AI5</f>
        <v>1128</v>
      </c>
      <c r="AF5" s="23">
        <f>SUMIF($AC$411:$AC$503,"=c11",$AF$411:$AF$503)</f>
        <v>0</v>
      </c>
      <c r="AG5" s="22">
        <f>SUMIF(AC3,"=c11",AG3)</f>
        <v>1128</v>
      </c>
      <c r="AH5" s="23"/>
      <c r="AI5" s="24"/>
      <c r="AJ5" s="2"/>
    </row>
    <row r="6" spans="6:36" s="12" customFormat="1" ht="15">
      <c r="F6" s="13"/>
      <c r="T6" s="4"/>
      <c r="U6" s="4"/>
      <c r="V6" s="4"/>
      <c r="W6" s="4"/>
      <c r="X6" s="4"/>
      <c r="Y6" s="4"/>
      <c r="Z6" s="4"/>
      <c r="AA6" s="4"/>
      <c r="AB6" s="20">
        <f>SUMIF($AC$3:$AC$380,"=c11o",$AB$3:$AB$380)</f>
        <v>0</v>
      </c>
      <c r="AC6" s="21"/>
      <c r="AD6" s="21" t="s">
        <v>33</v>
      </c>
      <c r="AE6" s="22">
        <f aca="true" t="shared" si="0" ref="AE6:AE12">AG6+AI6</f>
        <v>0</v>
      </c>
      <c r="AF6" s="23">
        <f>SUMIF($AC$411:$AC$503,"=c11o",$AF$411:$AF$503)</f>
        <v>0</v>
      </c>
      <c r="AG6" s="22">
        <f>SUMIF($AC$3:$AC$380,"=c11o",$AG$3:$AG$380)</f>
        <v>0</v>
      </c>
      <c r="AH6" s="23"/>
      <c r="AI6" s="24"/>
      <c r="AJ6" s="2"/>
    </row>
    <row r="7" spans="6:36" s="12" customFormat="1" ht="15">
      <c r="F7" s="13"/>
      <c r="T7" s="4"/>
      <c r="U7" s="4"/>
      <c r="V7" s="4"/>
      <c r="W7" s="4"/>
      <c r="X7" s="4"/>
      <c r="Y7" s="4"/>
      <c r="Z7" s="4"/>
      <c r="AA7" s="4"/>
      <c r="AB7" s="20">
        <f>SUMIF($AC$3:$AC$380,"=g11",$AB$3:$AB$380)</f>
        <v>0</v>
      </c>
      <c r="AC7" s="21"/>
      <c r="AD7" s="21" t="s">
        <v>905</v>
      </c>
      <c r="AE7" s="22">
        <f t="shared" si="0"/>
        <v>0</v>
      </c>
      <c r="AF7" s="23">
        <f>SUMIF($AC$411:$AC$503,"=G11",$AF$411:$AF$503)</f>
        <v>0</v>
      </c>
      <c r="AG7" s="22">
        <f>SUMIF($AC$3:$AC$380,"=g11",$AG$3:$AG$380)</f>
        <v>0</v>
      </c>
      <c r="AH7" s="23"/>
      <c r="AI7" s="24"/>
      <c r="AJ7" s="2"/>
    </row>
    <row r="8" spans="6:36" s="12" customFormat="1" ht="15">
      <c r="F8" s="13"/>
      <c r="T8" s="4"/>
      <c r="U8" s="4"/>
      <c r="V8" s="4"/>
      <c r="W8" s="4"/>
      <c r="X8" s="4"/>
      <c r="Y8" s="4"/>
      <c r="Z8" s="4"/>
      <c r="AA8" s="4"/>
      <c r="AB8" s="20">
        <f>SUMIF($AC$3:$AC$380,"=r",$AB$3:$AB$380)</f>
        <v>0</v>
      </c>
      <c r="AC8" s="21"/>
      <c r="AD8" s="21" t="s">
        <v>786</v>
      </c>
      <c r="AE8" s="22">
        <f t="shared" si="0"/>
        <v>0</v>
      </c>
      <c r="AF8" s="23">
        <f>SUMIF($AC$411:$AC$503,"=R",$AF$411:$AF$503)</f>
        <v>0</v>
      </c>
      <c r="AG8" s="22">
        <f>SUMIF($AC$3:$AC$380,"=r",$AG$3:$AG$380)</f>
        <v>0</v>
      </c>
      <c r="AH8" s="23"/>
      <c r="AI8" s="24"/>
      <c r="AJ8" s="2"/>
    </row>
    <row r="9" spans="6:36" s="12" customFormat="1" ht="15">
      <c r="F9" s="13"/>
      <c r="T9" s="4"/>
      <c r="U9" s="4"/>
      <c r="V9" s="4"/>
      <c r="W9" s="4"/>
      <c r="X9" s="4"/>
      <c r="Y9" s="4"/>
      <c r="Z9" s="4"/>
      <c r="AA9" s="4"/>
      <c r="AB9" s="20">
        <f>SUMIF(AC3,"=c12a",AB3)</f>
        <v>0</v>
      </c>
      <c r="AC9" s="21"/>
      <c r="AD9" s="21" t="s">
        <v>759</v>
      </c>
      <c r="AE9" s="22">
        <f t="shared" si="0"/>
        <v>0</v>
      </c>
      <c r="AF9" s="23">
        <f>SUMIF($AC$411:$AC$503,"=C12a",$AF$411:$AF$503)</f>
        <v>0</v>
      </c>
      <c r="AG9" s="22">
        <f>SUMIF(AC3,"=C12a",AG3)</f>
        <v>0</v>
      </c>
      <c r="AH9" s="23">
        <f>SUMIF($AC$411:$AC$503,"=C12a",$AH$411:$AH$503)</f>
        <v>0</v>
      </c>
      <c r="AI9" s="24">
        <f>SUMIF(AC3,"=C12a",AI3)</f>
        <v>0</v>
      </c>
      <c r="AJ9" s="2"/>
    </row>
    <row r="10" spans="6:36" s="12" customFormat="1" ht="15">
      <c r="F10" s="13"/>
      <c r="T10" s="4"/>
      <c r="U10" s="4"/>
      <c r="V10" s="4"/>
      <c r="W10" s="4"/>
      <c r="X10" s="4"/>
      <c r="Y10" s="4"/>
      <c r="Z10" s="4"/>
      <c r="AA10" s="4"/>
      <c r="AB10" s="20">
        <f>SUMIF(AC3,"=c12b",AB3)</f>
        <v>0</v>
      </c>
      <c r="AC10" s="21"/>
      <c r="AD10" s="21" t="s">
        <v>38</v>
      </c>
      <c r="AE10" s="22">
        <f t="shared" si="0"/>
        <v>0</v>
      </c>
      <c r="AF10" s="23">
        <f>SUMIF($AC$411:$AC$503,"=c12b",$AF$411:$AF$503)</f>
        <v>0</v>
      </c>
      <c r="AG10" s="22">
        <f>SUMIF(AC3,"=C12b",AG3)</f>
        <v>0</v>
      </c>
      <c r="AH10" s="23">
        <f>SUMIF($AC$411:$AC$503,"=c12b",$AH$411:$AH$503)</f>
        <v>0</v>
      </c>
      <c r="AI10" s="24">
        <f>SUMIF(AC3,"=C12b",AI3)</f>
        <v>0</v>
      </c>
      <c r="AJ10" s="2"/>
    </row>
    <row r="11" spans="6:36" s="12" customFormat="1" ht="15">
      <c r="F11" s="13"/>
      <c r="T11" s="4"/>
      <c r="U11" s="4"/>
      <c r="V11" s="4"/>
      <c r="W11" s="4"/>
      <c r="X11" s="4"/>
      <c r="Y11" s="4"/>
      <c r="Z11" s="4"/>
      <c r="AA11" s="4"/>
      <c r="AB11" s="20">
        <f>SUMIF($AC$3:$AC$380,"=g12",$AB$3:$AB$380)</f>
        <v>0</v>
      </c>
      <c r="AC11" s="21"/>
      <c r="AD11" s="21" t="s">
        <v>916</v>
      </c>
      <c r="AE11" s="22">
        <f t="shared" si="0"/>
        <v>0</v>
      </c>
      <c r="AF11" s="23">
        <f>SUMIF($AC$411:$AC$503,"=G12",$AF$411:$AF$503)</f>
        <v>0</v>
      </c>
      <c r="AG11" s="22">
        <f>SUMIF($AC$3:$AC$380,"=g12",$AG$3:$AG$380)</f>
        <v>0</v>
      </c>
      <c r="AH11" s="23"/>
      <c r="AI11" s="24"/>
      <c r="AJ11" s="2"/>
    </row>
    <row r="12" spans="6:36" s="12" customFormat="1" ht="15">
      <c r="F12" s="13"/>
      <c r="T12" s="4"/>
      <c r="U12" s="4"/>
      <c r="V12" s="4"/>
      <c r="W12" s="4"/>
      <c r="X12" s="4"/>
      <c r="Y12" s="4"/>
      <c r="Z12" s="4"/>
      <c r="AA12" s="4"/>
      <c r="AB12" s="20">
        <f>SUMIF(AC3,"=c21",AB3)</f>
        <v>0</v>
      </c>
      <c r="AC12" s="21"/>
      <c r="AD12" s="21" t="s">
        <v>798</v>
      </c>
      <c r="AE12" s="22">
        <f t="shared" si="0"/>
        <v>0</v>
      </c>
      <c r="AF12" s="23">
        <f>SUMIF($AC$411:$AC$503,"=c21",$AF$411:$AF$503)</f>
        <v>0</v>
      </c>
      <c r="AG12" s="22">
        <f>SUMIF(AC3,"=c21",AG3)</f>
        <v>0</v>
      </c>
      <c r="AH12" s="23"/>
      <c r="AI12" s="24"/>
      <c r="AJ12" s="2"/>
    </row>
    <row r="13" spans="6:36" s="12" customFormat="1" ht="15">
      <c r="F13" s="13"/>
      <c r="T13" s="4"/>
      <c r="U13" s="4"/>
      <c r="V13" s="4"/>
      <c r="W13" s="4"/>
      <c r="X13" s="4"/>
      <c r="Y13" s="4"/>
      <c r="Z13" s="4"/>
      <c r="AA13" s="4"/>
      <c r="AB13" s="20"/>
      <c r="AC13" s="21"/>
      <c r="AD13" s="21"/>
      <c r="AE13" s="22"/>
      <c r="AF13" s="23"/>
      <c r="AG13" s="22"/>
      <c r="AH13" s="23"/>
      <c r="AI13" s="24"/>
      <c r="AJ13" s="2"/>
    </row>
    <row r="14" spans="6:36" s="12" customFormat="1" ht="15.75" thickBot="1">
      <c r="F14" s="13"/>
      <c r="T14" s="4"/>
      <c r="U14" s="4"/>
      <c r="V14" s="4"/>
      <c r="W14" s="4"/>
      <c r="X14" s="4"/>
      <c r="Y14" s="4"/>
      <c r="Z14" s="4"/>
      <c r="AA14" s="4"/>
      <c r="AB14" s="25">
        <f>SUM(AB5:AB12)</f>
        <v>3</v>
      </c>
      <c r="AC14" s="26"/>
      <c r="AD14" s="26" t="s">
        <v>933</v>
      </c>
      <c r="AE14" s="27">
        <f>SUM(AE5:AE12)</f>
        <v>1128</v>
      </c>
      <c r="AF14" s="28">
        <f>SUM(AF5:AF12)</f>
        <v>0</v>
      </c>
      <c r="AG14" s="27"/>
      <c r="AH14" s="27"/>
      <c r="AI14" s="29"/>
      <c r="AJ14" s="2"/>
    </row>
    <row r="15" spans="6:36" s="12" customFormat="1" ht="15">
      <c r="F15" s="13"/>
      <c r="T15" s="4"/>
      <c r="U15" s="4"/>
      <c r="V15" s="4"/>
      <c r="W15" s="4"/>
      <c r="X15" s="4"/>
      <c r="Y15" s="4"/>
      <c r="Z15" s="4"/>
      <c r="AA15" s="4"/>
      <c r="AB15" s="37">
        <v>2019</v>
      </c>
      <c r="AC15" s="15"/>
      <c r="AD15" s="15"/>
      <c r="AE15" s="17"/>
      <c r="AF15" s="18"/>
      <c r="AG15" s="17"/>
      <c r="AH15" s="17"/>
      <c r="AI15" s="19"/>
      <c r="AJ15" s="2"/>
    </row>
    <row r="16" spans="6:36" s="12" customFormat="1" ht="15">
      <c r="F16" s="13"/>
      <c r="T16" s="4"/>
      <c r="U16" s="4"/>
      <c r="V16" s="4"/>
      <c r="W16" s="4"/>
      <c r="X16" s="4"/>
      <c r="Y16" s="4"/>
      <c r="Z16" s="4"/>
      <c r="AA16" s="4"/>
      <c r="AB16" s="20">
        <f aca="true" t="shared" si="1" ref="AB16:AB23">AB5</f>
        <v>3</v>
      </c>
      <c r="AC16" s="21"/>
      <c r="AD16" s="21" t="s">
        <v>24</v>
      </c>
      <c r="AE16" s="22">
        <f>AG16+AI16</f>
        <v>846</v>
      </c>
      <c r="AF16" s="23">
        <f>SUMIF($AC$411:$AC$503,"=c11",$AF$411:$AF$503)</f>
        <v>0</v>
      </c>
      <c r="AG16" s="22">
        <f aca="true" t="shared" si="2" ref="AG16:AG23">AG5*0.75</f>
        <v>846</v>
      </c>
      <c r="AH16" s="23"/>
      <c r="AI16" s="24"/>
      <c r="AJ16" s="2"/>
    </row>
    <row r="17" spans="6:36" s="12" customFormat="1" ht="15">
      <c r="F17" s="13"/>
      <c r="T17" s="4"/>
      <c r="U17" s="4"/>
      <c r="V17" s="4"/>
      <c r="W17" s="4"/>
      <c r="X17" s="4"/>
      <c r="Y17" s="4"/>
      <c r="Z17" s="4"/>
      <c r="AA17" s="4"/>
      <c r="AB17" s="20">
        <f t="shared" si="1"/>
        <v>0</v>
      </c>
      <c r="AC17" s="21"/>
      <c r="AD17" s="21" t="s">
        <v>33</v>
      </c>
      <c r="AE17" s="22">
        <f aca="true" t="shared" si="3" ref="AE17:AE23">AG17+AI17</f>
        <v>0</v>
      </c>
      <c r="AF17" s="23">
        <f>SUMIF($AC$411:$AC$503,"=c11o",$AF$411:$AF$503)</f>
        <v>0</v>
      </c>
      <c r="AG17" s="22">
        <f t="shared" si="2"/>
        <v>0</v>
      </c>
      <c r="AH17" s="23"/>
      <c r="AI17" s="24"/>
      <c r="AJ17" s="2"/>
    </row>
    <row r="18" spans="6:36" s="12" customFormat="1" ht="15">
      <c r="F18" s="13"/>
      <c r="T18" s="4"/>
      <c r="U18" s="4"/>
      <c r="V18" s="4"/>
      <c r="W18" s="4"/>
      <c r="X18" s="4"/>
      <c r="Y18" s="4"/>
      <c r="Z18" s="4"/>
      <c r="AA18" s="4"/>
      <c r="AB18" s="20">
        <f t="shared" si="1"/>
        <v>0</v>
      </c>
      <c r="AC18" s="21"/>
      <c r="AD18" s="21" t="s">
        <v>905</v>
      </c>
      <c r="AE18" s="22">
        <f t="shared" si="3"/>
        <v>0</v>
      </c>
      <c r="AF18" s="23">
        <f>SUMIF($AC$411:$AC$503,"=G11",$AF$411:$AF$503)</f>
        <v>0</v>
      </c>
      <c r="AG18" s="22">
        <f t="shared" si="2"/>
        <v>0</v>
      </c>
      <c r="AH18" s="23"/>
      <c r="AI18" s="24"/>
      <c r="AJ18" s="2"/>
    </row>
    <row r="19" spans="6:36" s="12" customFormat="1" ht="15">
      <c r="F19" s="13"/>
      <c r="T19" s="4"/>
      <c r="U19" s="4"/>
      <c r="V19" s="4"/>
      <c r="W19" s="4"/>
      <c r="X19" s="4"/>
      <c r="Y19" s="4"/>
      <c r="Z19" s="4"/>
      <c r="AA19" s="4"/>
      <c r="AB19" s="20">
        <f t="shared" si="1"/>
        <v>0</v>
      </c>
      <c r="AC19" s="21"/>
      <c r="AD19" s="21" t="s">
        <v>786</v>
      </c>
      <c r="AE19" s="22">
        <f t="shared" si="3"/>
        <v>0</v>
      </c>
      <c r="AF19" s="23">
        <f>SUMIF($AC$411:$AC$503,"=R",$AF$411:$AF$503)</f>
        <v>0</v>
      </c>
      <c r="AG19" s="22">
        <f t="shared" si="2"/>
        <v>0</v>
      </c>
      <c r="AH19" s="23"/>
      <c r="AI19" s="24"/>
      <c r="AJ19" s="2"/>
    </row>
    <row r="20" spans="6:36" s="12" customFormat="1" ht="15">
      <c r="F20" s="13"/>
      <c r="T20" s="4"/>
      <c r="U20" s="4"/>
      <c r="V20" s="4"/>
      <c r="W20" s="4"/>
      <c r="X20" s="4"/>
      <c r="Y20" s="4"/>
      <c r="Z20" s="4"/>
      <c r="AA20" s="4"/>
      <c r="AB20" s="20">
        <f t="shared" si="1"/>
        <v>0</v>
      </c>
      <c r="AC20" s="21"/>
      <c r="AD20" s="21" t="s">
        <v>759</v>
      </c>
      <c r="AE20" s="22">
        <f t="shared" si="3"/>
        <v>0</v>
      </c>
      <c r="AF20" s="23">
        <f>SUMIF($AC$411:$AC$503,"=C12a",$AF$411:$AF$503)</f>
        <v>0</v>
      </c>
      <c r="AG20" s="22">
        <f t="shared" si="2"/>
        <v>0</v>
      </c>
      <c r="AH20" s="22">
        <f>AH9*0.75</f>
        <v>0</v>
      </c>
      <c r="AI20" s="24">
        <f>AI9*0.75</f>
        <v>0</v>
      </c>
      <c r="AJ20" s="2"/>
    </row>
    <row r="21" spans="6:36" s="12" customFormat="1" ht="15">
      <c r="F21" s="13"/>
      <c r="T21" s="4"/>
      <c r="U21" s="4"/>
      <c r="V21" s="4"/>
      <c r="W21" s="4"/>
      <c r="X21" s="4"/>
      <c r="Y21" s="4"/>
      <c r="Z21" s="4"/>
      <c r="AA21" s="4"/>
      <c r="AB21" s="20">
        <f t="shared" si="1"/>
        <v>0</v>
      </c>
      <c r="AC21" s="21"/>
      <c r="AD21" s="21" t="s">
        <v>38</v>
      </c>
      <c r="AE21" s="22">
        <f t="shared" si="3"/>
        <v>0</v>
      </c>
      <c r="AF21" s="23">
        <f>SUMIF($AC$411:$AC$503,"=c12b",$AF$411:$AF$503)</f>
        <v>0</v>
      </c>
      <c r="AG21" s="22">
        <f t="shared" si="2"/>
        <v>0</v>
      </c>
      <c r="AH21" s="22">
        <f>AH10*0.75</f>
        <v>0</v>
      </c>
      <c r="AI21" s="24">
        <f>AI10*0.75</f>
        <v>0</v>
      </c>
      <c r="AJ21" s="2"/>
    </row>
    <row r="22" spans="6:36" s="12" customFormat="1" ht="15">
      <c r="F22" s="13"/>
      <c r="T22" s="4"/>
      <c r="U22" s="4"/>
      <c r="V22" s="4"/>
      <c r="W22" s="4"/>
      <c r="X22" s="4"/>
      <c r="Y22" s="4"/>
      <c r="Z22" s="4"/>
      <c r="AA22" s="4"/>
      <c r="AB22" s="20">
        <f t="shared" si="1"/>
        <v>0</v>
      </c>
      <c r="AC22" s="21"/>
      <c r="AD22" s="21" t="s">
        <v>916</v>
      </c>
      <c r="AE22" s="22">
        <f t="shared" si="3"/>
        <v>0</v>
      </c>
      <c r="AF22" s="23">
        <f>SUMIF($AC$411:$AC$503,"=G12",$AF$411:$AF$503)</f>
        <v>0</v>
      </c>
      <c r="AG22" s="22">
        <f t="shared" si="2"/>
        <v>0</v>
      </c>
      <c r="AH22" s="23"/>
      <c r="AI22" s="24"/>
      <c r="AJ22" s="2"/>
    </row>
    <row r="23" spans="6:36" s="12" customFormat="1" ht="15">
      <c r="F23" s="13"/>
      <c r="T23" s="4"/>
      <c r="U23" s="4"/>
      <c r="V23" s="4"/>
      <c r="W23" s="4"/>
      <c r="X23" s="4"/>
      <c r="Y23" s="4"/>
      <c r="Z23" s="4"/>
      <c r="AA23" s="4"/>
      <c r="AB23" s="20">
        <f t="shared" si="1"/>
        <v>0</v>
      </c>
      <c r="AC23" s="21"/>
      <c r="AD23" s="21" t="s">
        <v>798</v>
      </c>
      <c r="AE23" s="22">
        <f t="shared" si="3"/>
        <v>0</v>
      </c>
      <c r="AF23" s="23">
        <f>SUMIF($AC$411:$AC$503,"=c21",$AF$411:$AF$503)</f>
        <v>0</v>
      </c>
      <c r="AG23" s="22">
        <f t="shared" si="2"/>
        <v>0</v>
      </c>
      <c r="AH23" s="23"/>
      <c r="AI23" s="24"/>
      <c r="AJ23" s="2"/>
    </row>
    <row r="24" spans="6:36" s="12" customFormat="1" ht="15">
      <c r="F24" s="13"/>
      <c r="T24" s="4"/>
      <c r="U24" s="4"/>
      <c r="V24" s="4"/>
      <c r="W24" s="4"/>
      <c r="X24" s="4"/>
      <c r="Y24" s="4"/>
      <c r="Z24" s="4"/>
      <c r="AA24" s="4"/>
      <c r="AB24" s="20"/>
      <c r="AC24" s="21"/>
      <c r="AD24" s="21"/>
      <c r="AE24" s="22"/>
      <c r="AF24" s="23"/>
      <c r="AG24" s="22"/>
      <c r="AH24" s="23"/>
      <c r="AI24" s="24"/>
      <c r="AJ24" s="2"/>
    </row>
    <row r="25" spans="6:36" s="12" customFormat="1" ht="15.75" thickBot="1">
      <c r="F25" s="13"/>
      <c r="T25" s="4"/>
      <c r="U25" s="4"/>
      <c r="V25" s="4"/>
      <c r="W25" s="4"/>
      <c r="X25" s="4"/>
      <c r="Y25" s="4"/>
      <c r="Z25" s="4"/>
      <c r="AA25" s="4"/>
      <c r="AB25" s="25">
        <f>SUM(AB16:AB23)</f>
        <v>3</v>
      </c>
      <c r="AC25" s="26"/>
      <c r="AD25" s="26" t="s">
        <v>933</v>
      </c>
      <c r="AE25" s="27">
        <f>SUM(AE16:AE23)</f>
        <v>846</v>
      </c>
      <c r="AF25" s="28">
        <f>SUM(AF16:AF23)</f>
        <v>0</v>
      </c>
      <c r="AG25" s="27"/>
      <c r="AH25" s="27"/>
      <c r="AI25" s="29"/>
      <c r="AJ25" s="2"/>
    </row>
    <row r="26" spans="6:36" s="12" customFormat="1" ht="15">
      <c r="F26" s="13"/>
      <c r="T26" s="4"/>
      <c r="U26" s="4"/>
      <c r="V26" s="4"/>
      <c r="W26" s="4"/>
      <c r="X26" s="4"/>
      <c r="Y26" s="4"/>
      <c r="Z26" s="4"/>
      <c r="AA26" s="4"/>
      <c r="AB26" s="37">
        <v>2020</v>
      </c>
      <c r="AC26" s="15"/>
      <c r="AD26" s="15"/>
      <c r="AE26" s="17"/>
      <c r="AF26" s="18"/>
      <c r="AG26" s="17"/>
      <c r="AH26" s="17"/>
      <c r="AI26" s="19"/>
      <c r="AJ26" s="2"/>
    </row>
    <row r="27" spans="6:36" s="12" customFormat="1" ht="15">
      <c r="F27" s="13"/>
      <c r="T27" s="4"/>
      <c r="U27" s="4"/>
      <c r="V27" s="4"/>
      <c r="W27" s="4"/>
      <c r="X27" s="4"/>
      <c r="Y27" s="4"/>
      <c r="Z27" s="4"/>
      <c r="AA27" s="4"/>
      <c r="AB27" s="20">
        <f aca="true" t="shared" si="4" ref="AB27:AB34">AB5</f>
        <v>3</v>
      </c>
      <c r="AC27" s="21"/>
      <c r="AD27" s="21" t="s">
        <v>24</v>
      </c>
      <c r="AE27" s="22">
        <f>AG27+AI27</f>
        <v>282</v>
      </c>
      <c r="AF27" s="23">
        <f>SUMIF($AC$411:$AC$503,"=c11",$AF$411:$AF$503)</f>
        <v>0</v>
      </c>
      <c r="AG27" s="22">
        <f aca="true" t="shared" si="5" ref="AG27:AG34">AG5*0.25</f>
        <v>282</v>
      </c>
      <c r="AH27" s="23"/>
      <c r="AI27" s="24"/>
      <c r="AJ27" s="2"/>
    </row>
    <row r="28" spans="6:36" s="12" customFormat="1" ht="15">
      <c r="F28" s="13"/>
      <c r="T28" s="4"/>
      <c r="U28" s="4"/>
      <c r="V28" s="4"/>
      <c r="W28" s="4"/>
      <c r="X28" s="4"/>
      <c r="Y28" s="4"/>
      <c r="Z28" s="4"/>
      <c r="AA28" s="4"/>
      <c r="AB28" s="20">
        <f t="shared" si="4"/>
        <v>0</v>
      </c>
      <c r="AC28" s="21"/>
      <c r="AD28" s="21" t="s">
        <v>33</v>
      </c>
      <c r="AE28" s="22">
        <f aca="true" t="shared" si="6" ref="AE28:AE34">AG28+AI28</f>
        <v>0</v>
      </c>
      <c r="AF28" s="23">
        <f>SUMIF($AC$411:$AC$503,"=c11o",$AF$411:$AF$503)</f>
        <v>0</v>
      </c>
      <c r="AG28" s="22">
        <f t="shared" si="5"/>
        <v>0</v>
      </c>
      <c r="AH28" s="23"/>
      <c r="AI28" s="24"/>
      <c r="AJ28" s="2"/>
    </row>
    <row r="29" spans="6:36" s="12" customFormat="1" ht="15">
      <c r="F29" s="13"/>
      <c r="T29" s="4"/>
      <c r="U29" s="4"/>
      <c r="V29" s="4"/>
      <c r="W29" s="4"/>
      <c r="X29" s="4"/>
      <c r="Y29" s="4"/>
      <c r="Z29" s="4"/>
      <c r="AA29" s="4"/>
      <c r="AB29" s="20">
        <f t="shared" si="4"/>
        <v>0</v>
      </c>
      <c r="AC29" s="21"/>
      <c r="AD29" s="21" t="s">
        <v>905</v>
      </c>
      <c r="AE29" s="22">
        <f t="shared" si="6"/>
        <v>0</v>
      </c>
      <c r="AF29" s="23">
        <f>SUMIF($AC$411:$AC$503,"=G11",$AF$411:$AF$503)</f>
        <v>0</v>
      </c>
      <c r="AG29" s="22">
        <f t="shared" si="5"/>
        <v>0</v>
      </c>
      <c r="AH29" s="23"/>
      <c r="AI29" s="24"/>
      <c r="AJ29" s="2"/>
    </row>
    <row r="30" spans="6:36" s="12" customFormat="1" ht="15">
      <c r="F30" s="13"/>
      <c r="T30" s="4"/>
      <c r="U30" s="4"/>
      <c r="V30" s="4"/>
      <c r="W30" s="4"/>
      <c r="X30" s="4"/>
      <c r="Y30" s="4"/>
      <c r="Z30" s="4"/>
      <c r="AA30" s="4"/>
      <c r="AB30" s="20">
        <f t="shared" si="4"/>
        <v>0</v>
      </c>
      <c r="AC30" s="21"/>
      <c r="AD30" s="21" t="s">
        <v>786</v>
      </c>
      <c r="AE30" s="22">
        <f t="shared" si="6"/>
        <v>0</v>
      </c>
      <c r="AF30" s="23">
        <f>SUMIF($AC$411:$AC$503,"=R",$AF$411:$AF$503)</f>
        <v>0</v>
      </c>
      <c r="AG30" s="22">
        <f t="shared" si="5"/>
        <v>0</v>
      </c>
      <c r="AH30" s="23"/>
      <c r="AI30" s="24"/>
      <c r="AJ30" s="2"/>
    </row>
    <row r="31" spans="6:36" s="12" customFormat="1" ht="15">
      <c r="F31" s="13"/>
      <c r="T31" s="4"/>
      <c r="U31" s="4"/>
      <c r="V31" s="4"/>
      <c r="W31" s="4"/>
      <c r="X31" s="4"/>
      <c r="Y31" s="4"/>
      <c r="Z31" s="4"/>
      <c r="AA31" s="4"/>
      <c r="AB31" s="20">
        <f t="shared" si="4"/>
        <v>0</v>
      </c>
      <c r="AC31" s="21"/>
      <c r="AD31" s="21" t="s">
        <v>759</v>
      </c>
      <c r="AE31" s="22">
        <f t="shared" si="6"/>
        <v>0</v>
      </c>
      <c r="AF31" s="23">
        <f>SUMIF($AC$411:$AC$503,"=C12a",$AF$411:$AF$503)</f>
        <v>0</v>
      </c>
      <c r="AG31" s="22">
        <f t="shared" si="5"/>
        <v>0</v>
      </c>
      <c r="AH31" s="22"/>
      <c r="AI31" s="24">
        <f>AI9*0.25</f>
        <v>0</v>
      </c>
      <c r="AJ31" s="2"/>
    </row>
    <row r="32" spans="6:36" s="12" customFormat="1" ht="15">
      <c r="F32" s="13"/>
      <c r="T32" s="4"/>
      <c r="U32" s="4"/>
      <c r="V32" s="4"/>
      <c r="W32" s="4"/>
      <c r="X32" s="4"/>
      <c r="Y32" s="4"/>
      <c r="Z32" s="4"/>
      <c r="AA32" s="4"/>
      <c r="AB32" s="20">
        <f t="shared" si="4"/>
        <v>0</v>
      </c>
      <c r="AC32" s="21"/>
      <c r="AD32" s="21" t="s">
        <v>38</v>
      </c>
      <c r="AE32" s="22">
        <f t="shared" si="6"/>
        <v>0</v>
      </c>
      <c r="AF32" s="23">
        <f>SUMIF($AC$411:$AC$503,"=c12b",$AF$411:$AF$503)</f>
        <v>0</v>
      </c>
      <c r="AG32" s="22">
        <f t="shared" si="5"/>
        <v>0</v>
      </c>
      <c r="AH32" s="22"/>
      <c r="AI32" s="24">
        <f>AI10*0.25</f>
        <v>0</v>
      </c>
      <c r="AJ32" s="2"/>
    </row>
    <row r="33" spans="6:36" s="12" customFormat="1" ht="15">
      <c r="F33" s="13"/>
      <c r="T33" s="4"/>
      <c r="U33" s="4"/>
      <c r="V33" s="4"/>
      <c r="W33" s="4"/>
      <c r="X33" s="4"/>
      <c r="Y33" s="4"/>
      <c r="Z33" s="4"/>
      <c r="AA33" s="4"/>
      <c r="AB33" s="20">
        <f t="shared" si="4"/>
        <v>0</v>
      </c>
      <c r="AC33" s="21"/>
      <c r="AD33" s="21" t="s">
        <v>916</v>
      </c>
      <c r="AE33" s="22">
        <f t="shared" si="6"/>
        <v>0</v>
      </c>
      <c r="AF33" s="23">
        <f>SUMIF($AC$411:$AC$503,"=G12",$AF$411:$AF$503)</f>
        <v>0</v>
      </c>
      <c r="AG33" s="22">
        <f t="shared" si="5"/>
        <v>0</v>
      </c>
      <c r="AH33" s="23"/>
      <c r="AI33" s="24"/>
      <c r="AJ33" s="2"/>
    </row>
    <row r="34" spans="6:36" s="12" customFormat="1" ht="15">
      <c r="F34" s="13"/>
      <c r="T34" s="4"/>
      <c r="U34" s="4"/>
      <c r="V34" s="4"/>
      <c r="W34" s="4"/>
      <c r="X34" s="4"/>
      <c r="Y34" s="4"/>
      <c r="Z34" s="4"/>
      <c r="AA34" s="4"/>
      <c r="AB34" s="20">
        <f t="shared" si="4"/>
        <v>0</v>
      </c>
      <c r="AC34" s="21"/>
      <c r="AD34" s="21" t="s">
        <v>798</v>
      </c>
      <c r="AE34" s="22">
        <f t="shared" si="6"/>
        <v>0</v>
      </c>
      <c r="AF34" s="23">
        <f>SUMIF($AC$411:$AC$503,"=c21",$AF$411:$AF$503)</f>
        <v>0</v>
      </c>
      <c r="AG34" s="22">
        <f t="shared" si="5"/>
        <v>0</v>
      </c>
      <c r="AH34" s="23"/>
      <c r="AI34" s="24"/>
      <c r="AJ34" s="2"/>
    </row>
    <row r="35" spans="6:36" s="12" customFormat="1" ht="15">
      <c r="F35" s="13"/>
      <c r="T35" s="4"/>
      <c r="U35" s="4"/>
      <c r="V35" s="4"/>
      <c r="W35" s="4"/>
      <c r="X35" s="4"/>
      <c r="Y35" s="4"/>
      <c r="Z35" s="4"/>
      <c r="AA35" s="4"/>
      <c r="AB35" s="20"/>
      <c r="AC35" s="21"/>
      <c r="AD35" s="21"/>
      <c r="AE35" s="22"/>
      <c r="AF35" s="23"/>
      <c r="AG35" s="22"/>
      <c r="AH35" s="23"/>
      <c r="AI35" s="24"/>
      <c r="AJ35" s="2"/>
    </row>
    <row r="36" spans="6:36" s="12" customFormat="1" ht="15.75" thickBot="1">
      <c r="F36" s="13"/>
      <c r="T36" s="4"/>
      <c r="U36" s="4"/>
      <c r="V36" s="4"/>
      <c r="W36" s="4"/>
      <c r="X36" s="4"/>
      <c r="Y36" s="4"/>
      <c r="Z36" s="4"/>
      <c r="AA36" s="4"/>
      <c r="AB36" s="25">
        <f>SUM(AB27:AB34)</f>
        <v>3</v>
      </c>
      <c r="AC36" s="26"/>
      <c r="AD36" s="26" t="s">
        <v>933</v>
      </c>
      <c r="AE36" s="27">
        <f>SUM(AE27:AE34)</f>
        <v>282</v>
      </c>
      <c r="AF36" s="28">
        <f>SUM(AF27:AF34)</f>
        <v>0</v>
      </c>
      <c r="AG36" s="27"/>
      <c r="AH36" s="27"/>
      <c r="AI36" s="29"/>
      <c r="AJ36" s="2"/>
    </row>
    <row r="37" spans="6:36" s="12" customFormat="1" ht="15">
      <c r="F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6"/>
      <c r="AE37" s="5"/>
      <c r="AF37" s="6"/>
      <c r="AG37" s="5"/>
      <c r="AH37" s="6"/>
      <c r="AI37" s="5"/>
      <c r="AJ37" s="2"/>
    </row>
    <row r="38" spans="1:36" s="1" customFormat="1" ht="15.75" thickBot="1">
      <c r="A38" s="1">
        <v>7</v>
      </c>
      <c r="B38" s="1">
        <v>8321961078</v>
      </c>
      <c r="C38" s="1" t="s">
        <v>791</v>
      </c>
      <c r="D38" s="1">
        <v>75354127</v>
      </c>
      <c r="E38" s="1">
        <v>1</v>
      </c>
      <c r="F38" s="11" t="s">
        <v>25</v>
      </c>
      <c r="G38" s="1" t="s">
        <v>26</v>
      </c>
      <c r="H38" s="1" t="s">
        <v>27</v>
      </c>
      <c r="I38" s="1">
        <v>1</v>
      </c>
      <c r="K38" s="1" t="s">
        <v>28</v>
      </c>
      <c r="L38" s="1" t="s">
        <v>26</v>
      </c>
      <c r="Q38" s="1" t="s">
        <v>29</v>
      </c>
      <c r="S38" s="1" t="s">
        <v>512</v>
      </c>
      <c r="T38" s="7" t="s">
        <v>936</v>
      </c>
      <c r="U38" s="7" t="s">
        <v>792</v>
      </c>
      <c r="V38" s="7">
        <v>1</v>
      </c>
      <c r="W38" s="7"/>
      <c r="X38" s="7" t="s">
        <v>28</v>
      </c>
      <c r="Y38" s="7" t="s">
        <v>26</v>
      </c>
      <c r="Z38" s="7">
        <v>94351713</v>
      </c>
      <c r="AA38" s="7" t="s">
        <v>793</v>
      </c>
      <c r="AB38" s="7">
        <v>17</v>
      </c>
      <c r="AC38" s="7" t="s">
        <v>38</v>
      </c>
      <c r="AD38" s="9">
        <v>222</v>
      </c>
      <c r="AE38" s="8">
        <f>AG38+AI38</f>
        <v>177</v>
      </c>
      <c r="AF38" s="9">
        <v>145</v>
      </c>
      <c r="AG38" s="8">
        <f>INT(AF38*0.8)</f>
        <v>116</v>
      </c>
      <c r="AH38" s="9">
        <v>77</v>
      </c>
      <c r="AI38" s="8">
        <f>INT(AH38*0.8)</f>
        <v>61</v>
      </c>
      <c r="AJ38" s="3">
        <v>0</v>
      </c>
    </row>
    <row r="39" spans="6:36" s="12" customFormat="1" ht="15">
      <c r="F39" s="13"/>
      <c r="T39" s="4"/>
      <c r="U39" s="4"/>
      <c r="V39" s="4"/>
      <c r="W39" s="4"/>
      <c r="X39" s="4"/>
      <c r="Y39" s="4"/>
      <c r="Z39" s="4"/>
      <c r="AA39" s="4"/>
      <c r="AB39" s="14" t="s">
        <v>943</v>
      </c>
      <c r="AC39" s="15"/>
      <c r="AD39" s="16" t="s">
        <v>944</v>
      </c>
      <c r="AE39" s="17" t="s">
        <v>945</v>
      </c>
      <c r="AF39" s="18"/>
      <c r="AG39" s="17" t="s">
        <v>946</v>
      </c>
      <c r="AH39" s="18"/>
      <c r="AI39" s="19" t="s">
        <v>947</v>
      </c>
      <c r="AJ39" s="2"/>
    </row>
    <row r="40" spans="6:36" s="12" customFormat="1" ht="15">
      <c r="F40" s="13"/>
      <c r="T40" s="4"/>
      <c r="U40" s="4"/>
      <c r="V40" s="4"/>
      <c r="W40" s="4"/>
      <c r="X40" s="4"/>
      <c r="Y40" s="4"/>
      <c r="Z40" s="4"/>
      <c r="AA40" s="4"/>
      <c r="AB40" s="20">
        <f>SUMIF(AC38,"=c11",AB38)</f>
        <v>0</v>
      </c>
      <c r="AC40" s="21"/>
      <c r="AD40" s="21" t="s">
        <v>24</v>
      </c>
      <c r="AE40" s="22">
        <f>AG40+AI40</f>
        <v>0</v>
      </c>
      <c r="AF40" s="23">
        <f>SUMIF($AC$411:$AC$503,"=c11",$AF$411:$AF$503)</f>
        <v>0</v>
      </c>
      <c r="AG40" s="22">
        <f>SUMIF(AC38,"=c11",AG38)</f>
        <v>0</v>
      </c>
      <c r="AH40" s="23"/>
      <c r="AI40" s="24"/>
      <c r="AJ40" s="2"/>
    </row>
    <row r="41" spans="6:36" s="12" customFormat="1" ht="15">
      <c r="F41" s="13"/>
      <c r="T41" s="4"/>
      <c r="U41" s="4"/>
      <c r="V41" s="4"/>
      <c r="W41" s="4"/>
      <c r="X41" s="4"/>
      <c r="Y41" s="4"/>
      <c r="Z41" s="4"/>
      <c r="AA41" s="4"/>
      <c r="AB41" s="20">
        <f>SUMIF($AC$3:$AC$380,"=c11o",$AB$3:$AB$380)</f>
        <v>0</v>
      </c>
      <c r="AC41" s="21"/>
      <c r="AD41" s="21" t="s">
        <v>33</v>
      </c>
      <c r="AE41" s="22">
        <f aca="true" t="shared" si="7" ref="AE41:AE47">AG41+AI41</f>
        <v>0</v>
      </c>
      <c r="AF41" s="23">
        <f>SUMIF($AC$411:$AC$503,"=c11o",$AF$411:$AF$503)</f>
        <v>0</v>
      </c>
      <c r="AG41" s="22">
        <f>SUMIF($AC$3:$AC$380,"=c11o",$AG$3:$AG$380)</f>
        <v>0</v>
      </c>
      <c r="AH41" s="23"/>
      <c r="AI41" s="24"/>
      <c r="AJ41" s="2"/>
    </row>
    <row r="42" spans="6:36" s="12" customFormat="1" ht="15">
      <c r="F42" s="13"/>
      <c r="T42" s="4"/>
      <c r="U42" s="4"/>
      <c r="V42" s="4"/>
      <c r="W42" s="4"/>
      <c r="X42" s="4"/>
      <c r="Y42" s="4"/>
      <c r="Z42" s="4"/>
      <c r="AA42" s="4"/>
      <c r="AB42" s="20">
        <f>SUMIF($AC$3:$AC$380,"=g11",$AB$3:$AB$380)</f>
        <v>0</v>
      </c>
      <c r="AC42" s="21"/>
      <c r="AD42" s="21" t="s">
        <v>905</v>
      </c>
      <c r="AE42" s="22">
        <f t="shared" si="7"/>
        <v>0</v>
      </c>
      <c r="AF42" s="23">
        <f>SUMIF($AC$411:$AC$503,"=G11",$AF$411:$AF$503)</f>
        <v>0</v>
      </c>
      <c r="AG42" s="22">
        <f>SUMIF($AC$3:$AC$380,"=g11",$AG$3:$AG$380)</f>
        <v>0</v>
      </c>
      <c r="AH42" s="23"/>
      <c r="AI42" s="24"/>
      <c r="AJ42" s="2"/>
    </row>
    <row r="43" spans="6:36" s="12" customFormat="1" ht="15">
      <c r="F43" s="13"/>
      <c r="T43" s="4"/>
      <c r="U43" s="4"/>
      <c r="V43" s="4"/>
      <c r="W43" s="4"/>
      <c r="X43" s="4"/>
      <c r="Y43" s="4"/>
      <c r="Z43" s="4"/>
      <c r="AA43" s="4"/>
      <c r="AB43" s="20">
        <f>SUMIF($AC$3:$AC$380,"=r",$AB$3:$AB$380)</f>
        <v>0</v>
      </c>
      <c r="AC43" s="21"/>
      <c r="AD43" s="21" t="s">
        <v>786</v>
      </c>
      <c r="AE43" s="22">
        <f t="shared" si="7"/>
        <v>0</v>
      </c>
      <c r="AF43" s="23">
        <f>SUMIF($AC$411:$AC$503,"=R",$AF$411:$AF$503)</f>
        <v>0</v>
      </c>
      <c r="AG43" s="22">
        <f>SUMIF($AC$3:$AC$380,"=r",$AG$3:$AG$380)</f>
        <v>0</v>
      </c>
      <c r="AH43" s="23"/>
      <c r="AI43" s="24"/>
      <c r="AJ43" s="2"/>
    </row>
    <row r="44" spans="6:36" s="12" customFormat="1" ht="15">
      <c r="F44" s="13"/>
      <c r="T44" s="4"/>
      <c r="U44" s="4"/>
      <c r="V44" s="4"/>
      <c r="W44" s="4"/>
      <c r="X44" s="4"/>
      <c r="Y44" s="4"/>
      <c r="Z44" s="4"/>
      <c r="AA44" s="4"/>
      <c r="AB44" s="20">
        <f>SUMIF(AC38,"=c12a",AB38)</f>
        <v>0</v>
      </c>
      <c r="AC44" s="21"/>
      <c r="AD44" s="21" t="s">
        <v>759</v>
      </c>
      <c r="AE44" s="22">
        <f t="shared" si="7"/>
        <v>0</v>
      </c>
      <c r="AF44" s="23">
        <f>SUMIF($AC$411:$AC$503,"=C12a",$AF$411:$AF$503)</f>
        <v>0</v>
      </c>
      <c r="AG44" s="22">
        <f>SUMIF(AC38,"=C12a",AG38)</f>
        <v>0</v>
      </c>
      <c r="AH44" s="23">
        <f>SUMIF($AC$411:$AC$503,"=C12a",$AH$411:$AH$503)</f>
        <v>0</v>
      </c>
      <c r="AI44" s="24">
        <f>SUMIF(AC38,"=C12a",AI38)</f>
        <v>0</v>
      </c>
      <c r="AJ44" s="2"/>
    </row>
    <row r="45" spans="6:36" s="12" customFormat="1" ht="15">
      <c r="F45" s="13"/>
      <c r="T45" s="4"/>
      <c r="U45" s="4"/>
      <c r="V45" s="4"/>
      <c r="W45" s="4"/>
      <c r="X45" s="4"/>
      <c r="Y45" s="4"/>
      <c r="Z45" s="4"/>
      <c r="AA45" s="4"/>
      <c r="AB45" s="20">
        <f>SUMIF(AC38,"=c12b",AB38)</f>
        <v>17</v>
      </c>
      <c r="AC45" s="21"/>
      <c r="AD45" s="21" t="s">
        <v>38</v>
      </c>
      <c r="AE45" s="22">
        <f t="shared" si="7"/>
        <v>177</v>
      </c>
      <c r="AF45" s="23">
        <f>SUMIF($AC$411:$AC$503,"=c12b",$AF$411:$AF$503)</f>
        <v>0</v>
      </c>
      <c r="AG45" s="22">
        <f>SUMIF(AC38,"=C12b",AG38)</f>
        <v>116</v>
      </c>
      <c r="AH45" s="23">
        <f>SUMIF($AC$411:$AC$503,"=c12b",$AH$411:$AH$503)</f>
        <v>0</v>
      </c>
      <c r="AI45" s="24">
        <f>SUMIF(AC38,"=C12b",AI38)</f>
        <v>61</v>
      </c>
      <c r="AJ45" s="2"/>
    </row>
    <row r="46" spans="6:36" s="12" customFormat="1" ht="15">
      <c r="F46" s="13"/>
      <c r="T46" s="4"/>
      <c r="U46" s="4"/>
      <c r="V46" s="4"/>
      <c r="W46" s="4"/>
      <c r="X46" s="4"/>
      <c r="Y46" s="4"/>
      <c r="Z46" s="4"/>
      <c r="AA46" s="4"/>
      <c r="AB46" s="20">
        <f>SUMIF($AC$3:$AC$380,"=g12",$AB$3:$AB$380)</f>
        <v>0</v>
      </c>
      <c r="AC46" s="21"/>
      <c r="AD46" s="21" t="s">
        <v>916</v>
      </c>
      <c r="AE46" s="22">
        <f t="shared" si="7"/>
        <v>0</v>
      </c>
      <c r="AF46" s="23">
        <f>SUMIF($AC$411:$AC$503,"=G12",$AF$411:$AF$503)</f>
        <v>0</v>
      </c>
      <c r="AG46" s="22">
        <f>SUMIF($AC$3:$AC$380,"=g12",$AG$3:$AG$380)</f>
        <v>0</v>
      </c>
      <c r="AH46" s="23"/>
      <c r="AI46" s="24"/>
      <c r="AJ46" s="2"/>
    </row>
    <row r="47" spans="6:36" s="12" customFormat="1" ht="15">
      <c r="F47" s="13"/>
      <c r="T47" s="4"/>
      <c r="U47" s="4"/>
      <c r="V47" s="4"/>
      <c r="W47" s="4"/>
      <c r="X47" s="4"/>
      <c r="Y47" s="4"/>
      <c r="Z47" s="4"/>
      <c r="AA47" s="4"/>
      <c r="AB47" s="20">
        <f>SUMIF(AC38,"=c21",AB38)</f>
        <v>0</v>
      </c>
      <c r="AC47" s="21"/>
      <c r="AD47" s="21" t="s">
        <v>798</v>
      </c>
      <c r="AE47" s="22">
        <f t="shared" si="7"/>
        <v>0</v>
      </c>
      <c r="AF47" s="23">
        <f>SUMIF($AC$411:$AC$503,"=c21",$AF$411:$AF$503)</f>
        <v>0</v>
      </c>
      <c r="AG47" s="22">
        <f>SUMIF(AC38,"=c21",AG38)</f>
        <v>0</v>
      </c>
      <c r="AH47" s="23"/>
      <c r="AI47" s="24"/>
      <c r="AJ47" s="2"/>
    </row>
    <row r="48" spans="6:36" s="12" customFormat="1" ht="15">
      <c r="F48" s="13"/>
      <c r="T48" s="4"/>
      <c r="U48" s="4"/>
      <c r="V48" s="4"/>
      <c r="W48" s="4"/>
      <c r="X48" s="4"/>
      <c r="Y48" s="4"/>
      <c r="Z48" s="4"/>
      <c r="AA48" s="4"/>
      <c r="AB48" s="20"/>
      <c r="AC48" s="21"/>
      <c r="AD48" s="21"/>
      <c r="AE48" s="22"/>
      <c r="AF48" s="23"/>
      <c r="AG48" s="22"/>
      <c r="AH48" s="23"/>
      <c r="AI48" s="24"/>
      <c r="AJ48" s="2"/>
    </row>
    <row r="49" spans="6:36" s="12" customFormat="1" ht="15.75" thickBot="1">
      <c r="F49" s="13"/>
      <c r="T49" s="4"/>
      <c r="U49" s="4"/>
      <c r="V49" s="4"/>
      <c r="W49" s="4"/>
      <c r="X49" s="4"/>
      <c r="Y49" s="4"/>
      <c r="Z49" s="4"/>
      <c r="AA49" s="4"/>
      <c r="AB49" s="25">
        <f>SUM(AB40:AB47)</f>
        <v>17</v>
      </c>
      <c r="AC49" s="26"/>
      <c r="AD49" s="26" t="s">
        <v>933</v>
      </c>
      <c r="AE49" s="27">
        <f>SUM(AE40:AE47)</f>
        <v>177</v>
      </c>
      <c r="AF49" s="28">
        <f>SUM(AF40:AF47)</f>
        <v>0</v>
      </c>
      <c r="AG49" s="27"/>
      <c r="AH49" s="27"/>
      <c r="AI49" s="29"/>
      <c r="AJ49" s="2"/>
    </row>
    <row r="50" spans="6:36" s="12" customFormat="1" ht="15">
      <c r="F50" s="13"/>
      <c r="T50" s="4"/>
      <c r="U50" s="4"/>
      <c r="V50" s="4"/>
      <c r="W50" s="4"/>
      <c r="X50" s="4"/>
      <c r="Y50" s="4"/>
      <c r="Z50" s="4"/>
      <c r="AA50" s="4"/>
      <c r="AB50" s="37">
        <v>2019</v>
      </c>
      <c r="AC50" s="15"/>
      <c r="AD50" s="15"/>
      <c r="AE50" s="17"/>
      <c r="AF50" s="18"/>
      <c r="AG50" s="17"/>
      <c r="AH50" s="17"/>
      <c r="AI50" s="19"/>
      <c r="AJ50" s="2"/>
    </row>
    <row r="51" spans="6:36" s="12" customFormat="1" ht="15">
      <c r="F51" s="13"/>
      <c r="T51" s="4"/>
      <c r="U51" s="4"/>
      <c r="V51" s="4"/>
      <c r="W51" s="4"/>
      <c r="X51" s="4"/>
      <c r="Y51" s="4"/>
      <c r="Z51" s="4"/>
      <c r="AA51" s="4"/>
      <c r="AB51" s="20">
        <f aca="true" t="shared" si="8" ref="AB51:AB58">AB40</f>
        <v>0</v>
      </c>
      <c r="AC51" s="21"/>
      <c r="AD51" s="21" t="s">
        <v>24</v>
      </c>
      <c r="AE51" s="22">
        <f>AG51+AI51</f>
        <v>0</v>
      </c>
      <c r="AF51" s="23">
        <f>SUMIF($AC$411:$AC$503,"=c11",$AF$411:$AF$503)</f>
        <v>0</v>
      </c>
      <c r="AG51" s="22">
        <f aca="true" t="shared" si="9" ref="AG51:AG58">AG40*0.75</f>
        <v>0</v>
      </c>
      <c r="AH51" s="23"/>
      <c r="AI51" s="24"/>
      <c r="AJ51" s="2"/>
    </row>
    <row r="52" spans="6:36" s="12" customFormat="1" ht="15">
      <c r="F52" s="13"/>
      <c r="T52" s="4"/>
      <c r="U52" s="4"/>
      <c r="V52" s="4"/>
      <c r="W52" s="4"/>
      <c r="X52" s="4"/>
      <c r="Y52" s="4"/>
      <c r="Z52" s="4"/>
      <c r="AA52" s="4"/>
      <c r="AB52" s="20">
        <f t="shared" si="8"/>
        <v>0</v>
      </c>
      <c r="AC52" s="21"/>
      <c r="AD52" s="21" t="s">
        <v>33</v>
      </c>
      <c r="AE52" s="22">
        <f aca="true" t="shared" si="10" ref="AE52:AE58">AG52+AI52</f>
        <v>0</v>
      </c>
      <c r="AF52" s="23">
        <f>SUMIF($AC$411:$AC$503,"=c11o",$AF$411:$AF$503)</f>
        <v>0</v>
      </c>
      <c r="AG52" s="22">
        <f t="shared" si="9"/>
        <v>0</v>
      </c>
      <c r="AH52" s="23"/>
      <c r="AI52" s="24"/>
      <c r="AJ52" s="2"/>
    </row>
    <row r="53" spans="6:36" s="12" customFormat="1" ht="15">
      <c r="F53" s="13"/>
      <c r="T53" s="4"/>
      <c r="U53" s="4"/>
      <c r="V53" s="4"/>
      <c r="W53" s="4"/>
      <c r="X53" s="4"/>
      <c r="Y53" s="4"/>
      <c r="Z53" s="4"/>
      <c r="AA53" s="4"/>
      <c r="AB53" s="20">
        <f t="shared" si="8"/>
        <v>0</v>
      </c>
      <c r="AC53" s="21"/>
      <c r="AD53" s="21" t="s">
        <v>905</v>
      </c>
      <c r="AE53" s="22">
        <f t="shared" si="10"/>
        <v>0</v>
      </c>
      <c r="AF53" s="23">
        <f>SUMIF($AC$411:$AC$503,"=G11",$AF$411:$AF$503)</f>
        <v>0</v>
      </c>
      <c r="AG53" s="22">
        <f t="shared" si="9"/>
        <v>0</v>
      </c>
      <c r="AH53" s="23"/>
      <c r="AI53" s="24"/>
      <c r="AJ53" s="2"/>
    </row>
    <row r="54" spans="6:36" s="12" customFormat="1" ht="15">
      <c r="F54" s="13"/>
      <c r="T54" s="4"/>
      <c r="U54" s="4"/>
      <c r="V54" s="4"/>
      <c r="W54" s="4"/>
      <c r="X54" s="4"/>
      <c r="Y54" s="4"/>
      <c r="Z54" s="4"/>
      <c r="AA54" s="4"/>
      <c r="AB54" s="20">
        <f t="shared" si="8"/>
        <v>0</v>
      </c>
      <c r="AC54" s="21"/>
      <c r="AD54" s="21" t="s">
        <v>786</v>
      </c>
      <c r="AE54" s="22">
        <f t="shared" si="10"/>
        <v>0</v>
      </c>
      <c r="AF54" s="23">
        <f>SUMIF($AC$411:$AC$503,"=R",$AF$411:$AF$503)</f>
        <v>0</v>
      </c>
      <c r="AG54" s="22">
        <f t="shared" si="9"/>
        <v>0</v>
      </c>
      <c r="AH54" s="23"/>
      <c r="AI54" s="24"/>
      <c r="AJ54" s="2"/>
    </row>
    <row r="55" spans="6:36" s="12" customFormat="1" ht="15">
      <c r="F55" s="13"/>
      <c r="T55" s="4"/>
      <c r="U55" s="4"/>
      <c r="V55" s="4"/>
      <c r="W55" s="4"/>
      <c r="X55" s="4"/>
      <c r="Y55" s="4"/>
      <c r="Z55" s="4"/>
      <c r="AA55" s="4"/>
      <c r="AB55" s="20">
        <f t="shared" si="8"/>
        <v>0</v>
      </c>
      <c r="AC55" s="21"/>
      <c r="AD55" s="21" t="s">
        <v>759</v>
      </c>
      <c r="AE55" s="22">
        <f t="shared" si="10"/>
        <v>0</v>
      </c>
      <c r="AF55" s="23">
        <f>SUMIF($AC$411:$AC$503,"=C12a",$AF$411:$AF$503)</f>
        <v>0</v>
      </c>
      <c r="AG55" s="22">
        <f t="shared" si="9"/>
        <v>0</v>
      </c>
      <c r="AH55" s="22"/>
      <c r="AI55" s="24">
        <f>AI44*0.75</f>
        <v>0</v>
      </c>
      <c r="AJ55" s="2"/>
    </row>
    <row r="56" spans="6:36" s="12" customFormat="1" ht="15">
      <c r="F56" s="13"/>
      <c r="T56" s="4"/>
      <c r="U56" s="4"/>
      <c r="V56" s="4"/>
      <c r="W56" s="4"/>
      <c r="X56" s="4"/>
      <c r="Y56" s="4"/>
      <c r="Z56" s="4"/>
      <c r="AA56" s="4"/>
      <c r="AB56" s="20">
        <f t="shared" si="8"/>
        <v>17</v>
      </c>
      <c r="AC56" s="21"/>
      <c r="AD56" s="21" t="s">
        <v>38</v>
      </c>
      <c r="AE56" s="22">
        <f t="shared" si="10"/>
        <v>132.75</v>
      </c>
      <c r="AF56" s="23">
        <f>SUMIF($AC$411:$AC$503,"=c12b",$AF$411:$AF$503)</f>
        <v>0</v>
      </c>
      <c r="AG56" s="22">
        <f t="shared" si="9"/>
        <v>87</v>
      </c>
      <c r="AH56" s="22"/>
      <c r="AI56" s="24">
        <f>AI45*0.75</f>
        <v>45.75</v>
      </c>
      <c r="AJ56" s="2"/>
    </row>
    <row r="57" spans="6:36" s="12" customFormat="1" ht="15">
      <c r="F57" s="13"/>
      <c r="T57" s="4"/>
      <c r="U57" s="4"/>
      <c r="V57" s="4"/>
      <c r="W57" s="4"/>
      <c r="X57" s="4"/>
      <c r="Y57" s="4"/>
      <c r="Z57" s="4"/>
      <c r="AA57" s="4"/>
      <c r="AB57" s="20">
        <f t="shared" si="8"/>
        <v>0</v>
      </c>
      <c r="AC57" s="21"/>
      <c r="AD57" s="21" t="s">
        <v>916</v>
      </c>
      <c r="AE57" s="22">
        <f t="shared" si="10"/>
        <v>0</v>
      </c>
      <c r="AF57" s="23">
        <f>SUMIF($AC$411:$AC$503,"=G12",$AF$411:$AF$503)</f>
        <v>0</v>
      </c>
      <c r="AG57" s="22">
        <f t="shared" si="9"/>
        <v>0</v>
      </c>
      <c r="AH57" s="23"/>
      <c r="AI57" s="24"/>
      <c r="AJ57" s="2"/>
    </row>
    <row r="58" spans="6:36" s="12" customFormat="1" ht="15">
      <c r="F58" s="13"/>
      <c r="T58" s="4"/>
      <c r="U58" s="4"/>
      <c r="V58" s="4"/>
      <c r="W58" s="4"/>
      <c r="X58" s="4"/>
      <c r="Y58" s="4"/>
      <c r="Z58" s="4"/>
      <c r="AA58" s="4"/>
      <c r="AB58" s="20">
        <f t="shared" si="8"/>
        <v>0</v>
      </c>
      <c r="AC58" s="21"/>
      <c r="AD58" s="21" t="s">
        <v>798</v>
      </c>
      <c r="AE58" s="22">
        <f t="shared" si="10"/>
        <v>0</v>
      </c>
      <c r="AF58" s="23">
        <f>SUMIF($AC$411:$AC$503,"=c21",$AF$411:$AF$503)</f>
        <v>0</v>
      </c>
      <c r="AG58" s="22">
        <f t="shared" si="9"/>
        <v>0</v>
      </c>
      <c r="AH58" s="23"/>
      <c r="AI58" s="24"/>
      <c r="AJ58" s="2"/>
    </row>
    <row r="59" spans="6:36" s="12" customFormat="1" ht="15">
      <c r="F59" s="13"/>
      <c r="T59" s="4"/>
      <c r="U59" s="4"/>
      <c r="V59" s="4"/>
      <c r="W59" s="4"/>
      <c r="X59" s="4"/>
      <c r="Y59" s="4"/>
      <c r="Z59" s="4"/>
      <c r="AA59" s="4"/>
      <c r="AB59" s="20"/>
      <c r="AC59" s="21"/>
      <c r="AD59" s="21"/>
      <c r="AE59" s="22"/>
      <c r="AF59" s="23"/>
      <c r="AG59" s="22"/>
      <c r="AH59" s="23"/>
      <c r="AI59" s="24"/>
      <c r="AJ59" s="2"/>
    </row>
    <row r="60" spans="6:36" s="12" customFormat="1" ht="15.75" thickBot="1">
      <c r="F60" s="13"/>
      <c r="T60" s="4"/>
      <c r="U60" s="4"/>
      <c r="V60" s="4"/>
      <c r="W60" s="4"/>
      <c r="X60" s="4"/>
      <c r="Y60" s="4"/>
      <c r="Z60" s="4"/>
      <c r="AA60" s="4"/>
      <c r="AB60" s="25">
        <f>SUM(AB51:AB58)</f>
        <v>17</v>
      </c>
      <c r="AC60" s="26"/>
      <c r="AD60" s="26" t="s">
        <v>933</v>
      </c>
      <c r="AE60" s="27">
        <f>SUM(AE51:AE58)</f>
        <v>132.75</v>
      </c>
      <c r="AF60" s="28">
        <f>SUM(AF51:AF58)</f>
        <v>0</v>
      </c>
      <c r="AG60" s="27"/>
      <c r="AH60" s="27"/>
      <c r="AI60" s="29"/>
      <c r="AJ60" s="2"/>
    </row>
    <row r="61" spans="6:36" s="12" customFormat="1" ht="15">
      <c r="F61" s="13"/>
      <c r="T61" s="4"/>
      <c r="U61" s="4"/>
      <c r="V61" s="4"/>
      <c r="W61" s="4"/>
      <c r="X61" s="4"/>
      <c r="Y61" s="4"/>
      <c r="Z61" s="4"/>
      <c r="AA61" s="4"/>
      <c r="AB61" s="37">
        <v>2020</v>
      </c>
      <c r="AC61" s="15"/>
      <c r="AD61" s="15"/>
      <c r="AE61" s="17"/>
      <c r="AF61" s="18"/>
      <c r="AG61" s="17"/>
      <c r="AH61" s="17"/>
      <c r="AI61" s="19"/>
      <c r="AJ61" s="2"/>
    </row>
    <row r="62" spans="6:36" s="12" customFormat="1" ht="15">
      <c r="F62" s="13"/>
      <c r="T62" s="4"/>
      <c r="U62" s="4"/>
      <c r="V62" s="4"/>
      <c r="W62" s="4"/>
      <c r="X62" s="4"/>
      <c r="Y62" s="4"/>
      <c r="Z62" s="4"/>
      <c r="AA62" s="4"/>
      <c r="AB62" s="20">
        <f aca="true" t="shared" si="11" ref="AB62:AB69">AB40</f>
        <v>0</v>
      </c>
      <c r="AC62" s="21"/>
      <c r="AD62" s="21" t="s">
        <v>24</v>
      </c>
      <c r="AE62" s="22">
        <f>AG62+AI62</f>
        <v>0</v>
      </c>
      <c r="AF62" s="23">
        <f>SUMIF($AC$411:$AC$503,"=c11",$AF$411:$AF$503)</f>
        <v>0</v>
      </c>
      <c r="AG62" s="22">
        <f aca="true" t="shared" si="12" ref="AG62:AG69">AG40*0.25</f>
        <v>0</v>
      </c>
      <c r="AH62" s="23"/>
      <c r="AI62" s="24"/>
      <c r="AJ62" s="2"/>
    </row>
    <row r="63" spans="6:36" s="12" customFormat="1" ht="15">
      <c r="F63" s="13"/>
      <c r="T63" s="4"/>
      <c r="U63" s="4"/>
      <c r="V63" s="4"/>
      <c r="W63" s="4"/>
      <c r="X63" s="4"/>
      <c r="Y63" s="4"/>
      <c r="Z63" s="4"/>
      <c r="AA63" s="4"/>
      <c r="AB63" s="20">
        <f t="shared" si="11"/>
        <v>0</v>
      </c>
      <c r="AC63" s="21"/>
      <c r="AD63" s="21" t="s">
        <v>33</v>
      </c>
      <c r="AE63" s="22">
        <f aca="true" t="shared" si="13" ref="AE63:AE69">AG63+AI63</f>
        <v>0</v>
      </c>
      <c r="AF63" s="23">
        <f>SUMIF($AC$411:$AC$503,"=c11o",$AF$411:$AF$503)</f>
        <v>0</v>
      </c>
      <c r="AG63" s="22">
        <f t="shared" si="12"/>
        <v>0</v>
      </c>
      <c r="AH63" s="23"/>
      <c r="AI63" s="24"/>
      <c r="AJ63" s="2"/>
    </row>
    <row r="64" spans="6:36" s="12" customFormat="1" ht="15">
      <c r="F64" s="13"/>
      <c r="T64" s="4"/>
      <c r="U64" s="4"/>
      <c r="V64" s="4"/>
      <c r="W64" s="4"/>
      <c r="X64" s="4"/>
      <c r="Y64" s="4"/>
      <c r="Z64" s="4"/>
      <c r="AA64" s="4"/>
      <c r="AB64" s="20">
        <f t="shared" si="11"/>
        <v>0</v>
      </c>
      <c r="AC64" s="21"/>
      <c r="AD64" s="21" t="s">
        <v>905</v>
      </c>
      <c r="AE64" s="22">
        <f t="shared" si="13"/>
        <v>0</v>
      </c>
      <c r="AF64" s="23">
        <f>SUMIF($AC$411:$AC$503,"=G11",$AF$411:$AF$503)</f>
        <v>0</v>
      </c>
      <c r="AG64" s="22">
        <f t="shared" si="12"/>
        <v>0</v>
      </c>
      <c r="AH64" s="23"/>
      <c r="AI64" s="24"/>
      <c r="AJ64" s="2"/>
    </row>
    <row r="65" spans="6:36" s="12" customFormat="1" ht="15">
      <c r="F65" s="13"/>
      <c r="T65" s="4"/>
      <c r="U65" s="4"/>
      <c r="V65" s="4"/>
      <c r="W65" s="4"/>
      <c r="X65" s="4"/>
      <c r="Y65" s="4"/>
      <c r="Z65" s="4"/>
      <c r="AA65" s="4"/>
      <c r="AB65" s="20">
        <f t="shared" si="11"/>
        <v>0</v>
      </c>
      <c r="AC65" s="21"/>
      <c r="AD65" s="21" t="s">
        <v>786</v>
      </c>
      <c r="AE65" s="22">
        <f t="shared" si="13"/>
        <v>0</v>
      </c>
      <c r="AF65" s="23">
        <f>SUMIF($AC$411:$AC$503,"=R",$AF$411:$AF$503)</f>
        <v>0</v>
      </c>
      <c r="AG65" s="22">
        <f t="shared" si="12"/>
        <v>0</v>
      </c>
      <c r="AH65" s="23"/>
      <c r="AI65" s="24"/>
      <c r="AJ65" s="2"/>
    </row>
    <row r="66" spans="6:36" s="12" customFormat="1" ht="15">
      <c r="F66" s="13"/>
      <c r="T66" s="4"/>
      <c r="U66" s="4"/>
      <c r="V66" s="4"/>
      <c r="W66" s="4"/>
      <c r="X66" s="4"/>
      <c r="Y66" s="4"/>
      <c r="Z66" s="4"/>
      <c r="AA66" s="4"/>
      <c r="AB66" s="20">
        <f t="shared" si="11"/>
        <v>0</v>
      </c>
      <c r="AC66" s="21"/>
      <c r="AD66" s="21" t="s">
        <v>759</v>
      </c>
      <c r="AE66" s="22">
        <f t="shared" si="13"/>
        <v>0</v>
      </c>
      <c r="AF66" s="23">
        <f>SUMIF($AC$411:$AC$503,"=C12a",$AF$411:$AF$503)</f>
        <v>0</v>
      </c>
      <c r="AG66" s="22">
        <f t="shared" si="12"/>
        <v>0</v>
      </c>
      <c r="AH66" s="22">
        <f>AH44*0.25</f>
        <v>0</v>
      </c>
      <c r="AI66" s="24">
        <f>AI44*0.25</f>
        <v>0</v>
      </c>
      <c r="AJ66" s="2"/>
    </row>
    <row r="67" spans="6:36" s="12" customFormat="1" ht="15">
      <c r="F67" s="13"/>
      <c r="T67" s="4"/>
      <c r="U67" s="4"/>
      <c r="V67" s="4"/>
      <c r="W67" s="4"/>
      <c r="X67" s="4"/>
      <c r="Y67" s="4"/>
      <c r="Z67" s="4"/>
      <c r="AA67" s="4"/>
      <c r="AB67" s="20">
        <f t="shared" si="11"/>
        <v>17</v>
      </c>
      <c r="AC67" s="21"/>
      <c r="AD67" s="21" t="s">
        <v>38</v>
      </c>
      <c r="AE67" s="22">
        <f t="shared" si="13"/>
        <v>44.25</v>
      </c>
      <c r="AF67" s="23">
        <f>SUMIF($AC$411:$AC$503,"=c12b",$AF$411:$AF$503)</f>
        <v>0</v>
      </c>
      <c r="AG67" s="22">
        <f t="shared" si="12"/>
        <v>29</v>
      </c>
      <c r="AH67" s="22">
        <f>AH45*0.25</f>
        <v>0</v>
      </c>
      <c r="AI67" s="24">
        <f>AI45*0.25</f>
        <v>15.25</v>
      </c>
      <c r="AJ67" s="2"/>
    </row>
    <row r="68" spans="6:36" s="12" customFormat="1" ht="15">
      <c r="F68" s="13"/>
      <c r="T68" s="4"/>
      <c r="U68" s="4"/>
      <c r="V68" s="4"/>
      <c r="W68" s="4"/>
      <c r="X68" s="4"/>
      <c r="Y68" s="4"/>
      <c r="Z68" s="4"/>
      <c r="AA68" s="4"/>
      <c r="AB68" s="20">
        <f t="shared" si="11"/>
        <v>0</v>
      </c>
      <c r="AC68" s="21"/>
      <c r="AD68" s="21" t="s">
        <v>916</v>
      </c>
      <c r="AE68" s="22">
        <f t="shared" si="13"/>
        <v>0</v>
      </c>
      <c r="AF68" s="23">
        <f>SUMIF($AC$411:$AC$503,"=G12",$AF$411:$AF$503)</f>
        <v>0</v>
      </c>
      <c r="AG68" s="22">
        <f t="shared" si="12"/>
        <v>0</v>
      </c>
      <c r="AH68" s="23"/>
      <c r="AI68" s="24"/>
      <c r="AJ68" s="2"/>
    </row>
    <row r="69" spans="6:36" s="12" customFormat="1" ht="15">
      <c r="F69" s="13"/>
      <c r="T69" s="4"/>
      <c r="U69" s="4"/>
      <c r="V69" s="4"/>
      <c r="W69" s="4"/>
      <c r="X69" s="4"/>
      <c r="Y69" s="4"/>
      <c r="Z69" s="4"/>
      <c r="AA69" s="4"/>
      <c r="AB69" s="20">
        <f t="shared" si="11"/>
        <v>0</v>
      </c>
      <c r="AC69" s="21"/>
      <c r="AD69" s="21" t="s">
        <v>798</v>
      </c>
      <c r="AE69" s="22">
        <f t="shared" si="13"/>
        <v>0</v>
      </c>
      <c r="AF69" s="23">
        <f>SUMIF($AC$411:$AC$503,"=c21",$AF$411:$AF$503)</f>
        <v>0</v>
      </c>
      <c r="AG69" s="22">
        <f t="shared" si="12"/>
        <v>0</v>
      </c>
      <c r="AH69" s="23"/>
      <c r="AI69" s="24"/>
      <c r="AJ69" s="2"/>
    </row>
    <row r="70" spans="6:36" s="12" customFormat="1" ht="15">
      <c r="F70" s="13"/>
      <c r="T70" s="4"/>
      <c r="U70" s="4"/>
      <c r="V70" s="4"/>
      <c r="W70" s="4"/>
      <c r="X70" s="4"/>
      <c r="Y70" s="4"/>
      <c r="Z70" s="4"/>
      <c r="AA70" s="4"/>
      <c r="AB70" s="20"/>
      <c r="AC70" s="21"/>
      <c r="AD70" s="21"/>
      <c r="AE70" s="22"/>
      <c r="AF70" s="23"/>
      <c r="AG70" s="22"/>
      <c r="AH70" s="23"/>
      <c r="AI70" s="24"/>
      <c r="AJ70" s="2"/>
    </row>
    <row r="71" spans="6:36" s="12" customFormat="1" ht="15.75" thickBot="1">
      <c r="F71" s="13"/>
      <c r="T71" s="4"/>
      <c r="U71" s="4"/>
      <c r="V71" s="4"/>
      <c r="W71" s="4"/>
      <c r="X71" s="4"/>
      <c r="Y71" s="4"/>
      <c r="Z71" s="4"/>
      <c r="AA71" s="4"/>
      <c r="AB71" s="25">
        <f>SUM(AB62:AB69)</f>
        <v>17</v>
      </c>
      <c r="AC71" s="26"/>
      <c r="AD71" s="26" t="s">
        <v>933</v>
      </c>
      <c r="AE71" s="27">
        <f>SUM(AE62:AE69)</f>
        <v>44.25</v>
      </c>
      <c r="AF71" s="28">
        <f>SUM(AF62:AF69)</f>
        <v>0</v>
      </c>
      <c r="AG71" s="27"/>
      <c r="AH71" s="27"/>
      <c r="AI71" s="29"/>
      <c r="AJ71" s="2"/>
    </row>
    <row r="72" spans="6:36" s="12" customFormat="1" ht="15">
      <c r="F72" s="13"/>
      <c r="T72" s="4"/>
      <c r="U72" s="4"/>
      <c r="V72" s="4"/>
      <c r="W72" s="4"/>
      <c r="X72" s="4"/>
      <c r="Y72" s="4"/>
      <c r="Z72" s="4"/>
      <c r="AA72" s="4"/>
      <c r="AB72" s="4"/>
      <c r="AC72" s="4"/>
      <c r="AD72" s="6"/>
      <c r="AE72" s="5"/>
      <c r="AF72" s="6"/>
      <c r="AG72" s="5"/>
      <c r="AH72" s="6"/>
      <c r="AI72" s="5"/>
      <c r="AJ72" s="2"/>
    </row>
    <row r="73" spans="1:36" s="1" customFormat="1" ht="15.75" thickBot="1">
      <c r="A73" s="1">
        <v>7</v>
      </c>
      <c r="B73" s="1">
        <v>8321825961</v>
      </c>
      <c r="C73" s="1" t="s">
        <v>876</v>
      </c>
      <c r="D73" s="1">
        <v>75333114</v>
      </c>
      <c r="E73" s="1">
        <v>1</v>
      </c>
      <c r="F73" s="11" t="s">
        <v>877</v>
      </c>
      <c r="G73" s="1" t="s">
        <v>283</v>
      </c>
      <c r="H73" s="1" t="s">
        <v>827</v>
      </c>
      <c r="I73" s="1">
        <v>3</v>
      </c>
      <c r="K73" s="1" t="s">
        <v>28</v>
      </c>
      <c r="L73" s="1" t="s">
        <v>26</v>
      </c>
      <c r="M73" s="1" t="s">
        <v>283</v>
      </c>
      <c r="N73" s="1" t="s">
        <v>826</v>
      </c>
      <c r="O73" s="1">
        <v>30</v>
      </c>
      <c r="Q73" s="1" t="s">
        <v>28</v>
      </c>
      <c r="R73" s="1" t="s">
        <v>26</v>
      </c>
      <c r="S73" s="1" t="s">
        <v>878</v>
      </c>
      <c r="T73" s="7" t="s">
        <v>283</v>
      </c>
      <c r="U73" s="7" t="s">
        <v>827</v>
      </c>
      <c r="V73" s="7">
        <v>3</v>
      </c>
      <c r="W73" s="7"/>
      <c r="X73" s="7" t="s">
        <v>28</v>
      </c>
      <c r="Y73" s="7" t="s">
        <v>26</v>
      </c>
      <c r="Z73" s="7">
        <v>166706</v>
      </c>
      <c r="AA73" s="7" t="s">
        <v>879</v>
      </c>
      <c r="AB73" s="7">
        <v>11</v>
      </c>
      <c r="AC73" s="7" t="s">
        <v>24</v>
      </c>
      <c r="AD73" s="9">
        <v>9741</v>
      </c>
      <c r="AE73" s="8">
        <f>AG73+AI73</f>
        <v>7792</v>
      </c>
      <c r="AF73" s="9">
        <v>9741</v>
      </c>
      <c r="AG73" s="8">
        <f>INT(AF73*0.8)</f>
        <v>7792</v>
      </c>
      <c r="AH73" s="9">
        <v>0</v>
      </c>
      <c r="AI73" s="8">
        <f>INT(AH73*0.8)</f>
        <v>0</v>
      </c>
      <c r="AJ73" s="3">
        <v>0</v>
      </c>
    </row>
    <row r="74" spans="6:36" s="12" customFormat="1" ht="15">
      <c r="F74" s="13"/>
      <c r="T74" s="4"/>
      <c r="U74" s="4"/>
      <c r="V74" s="4"/>
      <c r="W74" s="4"/>
      <c r="X74" s="4"/>
      <c r="Y74" s="4"/>
      <c r="Z74" s="4"/>
      <c r="AA74" s="4"/>
      <c r="AB74" s="14" t="s">
        <v>943</v>
      </c>
      <c r="AC74" s="15"/>
      <c r="AD74" s="16" t="s">
        <v>944</v>
      </c>
      <c r="AE74" s="17" t="s">
        <v>945</v>
      </c>
      <c r="AF74" s="18"/>
      <c r="AG74" s="17" t="s">
        <v>946</v>
      </c>
      <c r="AH74" s="18"/>
      <c r="AI74" s="19" t="s">
        <v>947</v>
      </c>
      <c r="AJ74" s="2"/>
    </row>
    <row r="75" spans="6:36" s="12" customFormat="1" ht="15">
      <c r="F75" s="13"/>
      <c r="T75" s="4"/>
      <c r="U75" s="4"/>
      <c r="V75" s="4"/>
      <c r="W75" s="4"/>
      <c r="X75" s="4"/>
      <c r="Y75" s="4"/>
      <c r="Z75" s="4"/>
      <c r="AA75" s="4"/>
      <c r="AB75" s="20">
        <f>SUMIF(AC73,"=c11",AB73)</f>
        <v>11</v>
      </c>
      <c r="AC75" s="21"/>
      <c r="AD75" s="21" t="s">
        <v>24</v>
      </c>
      <c r="AE75" s="22">
        <f>AG75+AI75</f>
        <v>7792</v>
      </c>
      <c r="AF75" s="23">
        <f>SUMIF($AC$411:$AC$503,"=c11",$AF$411:$AF$503)</f>
        <v>0</v>
      </c>
      <c r="AG75" s="22">
        <f>SUMIF(AC73,"=c11",AG73)</f>
        <v>7792</v>
      </c>
      <c r="AH75" s="23"/>
      <c r="AI75" s="24"/>
      <c r="AJ75" s="2"/>
    </row>
    <row r="76" spans="6:36" s="12" customFormat="1" ht="15">
      <c r="F76" s="13"/>
      <c r="T76" s="4"/>
      <c r="U76" s="4"/>
      <c r="V76" s="4"/>
      <c r="W76" s="4"/>
      <c r="X76" s="4"/>
      <c r="Y76" s="4"/>
      <c r="Z76" s="4"/>
      <c r="AA76" s="4"/>
      <c r="AB76" s="20">
        <f>SUMIF($AC$3:$AC$380,"=c11o",$AB$3:$AB$380)</f>
        <v>0</v>
      </c>
      <c r="AC76" s="21"/>
      <c r="AD76" s="21" t="s">
        <v>33</v>
      </c>
      <c r="AE76" s="22">
        <f aca="true" t="shared" si="14" ref="AE76:AE82">AG76+AI76</f>
        <v>0</v>
      </c>
      <c r="AF76" s="23">
        <f>SUMIF($AC$411:$AC$503,"=c11o",$AF$411:$AF$503)</f>
        <v>0</v>
      </c>
      <c r="AG76" s="22">
        <f>SUMIF($AC$3:$AC$380,"=c11o",$AG$3:$AG$380)</f>
        <v>0</v>
      </c>
      <c r="AH76" s="23"/>
      <c r="AI76" s="24"/>
      <c r="AJ76" s="2"/>
    </row>
    <row r="77" spans="6:36" s="12" customFormat="1" ht="15">
      <c r="F77" s="13"/>
      <c r="T77" s="4"/>
      <c r="U77" s="4"/>
      <c r="V77" s="4"/>
      <c r="W77" s="4"/>
      <c r="X77" s="4"/>
      <c r="Y77" s="4"/>
      <c r="Z77" s="4"/>
      <c r="AA77" s="4"/>
      <c r="AB77" s="20">
        <f>SUMIF($AC$3:$AC$380,"=g11",$AB$3:$AB$380)</f>
        <v>0</v>
      </c>
      <c r="AC77" s="21"/>
      <c r="AD77" s="21" t="s">
        <v>905</v>
      </c>
      <c r="AE77" s="22">
        <f t="shared" si="14"/>
        <v>0</v>
      </c>
      <c r="AF77" s="23">
        <f>SUMIF($AC$411:$AC$503,"=G11",$AF$411:$AF$503)</f>
        <v>0</v>
      </c>
      <c r="AG77" s="22">
        <f>SUMIF($AC$3:$AC$380,"=g11",$AG$3:$AG$380)</f>
        <v>0</v>
      </c>
      <c r="AH77" s="23"/>
      <c r="AI77" s="24"/>
      <c r="AJ77" s="2"/>
    </row>
    <row r="78" spans="6:36" s="12" customFormat="1" ht="15">
      <c r="F78" s="13"/>
      <c r="T78" s="4"/>
      <c r="U78" s="4"/>
      <c r="V78" s="4"/>
      <c r="W78" s="4"/>
      <c r="X78" s="4"/>
      <c r="Y78" s="4"/>
      <c r="Z78" s="4"/>
      <c r="AA78" s="4"/>
      <c r="AB78" s="20">
        <f>SUMIF($AC$3:$AC$380,"=r",$AB$3:$AB$380)</f>
        <v>0</v>
      </c>
      <c r="AC78" s="21"/>
      <c r="AD78" s="21" t="s">
        <v>786</v>
      </c>
      <c r="AE78" s="22">
        <f t="shared" si="14"/>
        <v>0</v>
      </c>
      <c r="AF78" s="23">
        <f>SUMIF($AC$411:$AC$503,"=R",$AF$411:$AF$503)</f>
        <v>0</v>
      </c>
      <c r="AG78" s="22">
        <f>SUMIF($AC$3:$AC$380,"=r",$AG$3:$AG$380)</f>
        <v>0</v>
      </c>
      <c r="AH78" s="23"/>
      <c r="AI78" s="24"/>
      <c r="AJ78" s="2"/>
    </row>
    <row r="79" spans="6:36" s="12" customFormat="1" ht="15">
      <c r="F79" s="13"/>
      <c r="T79" s="4"/>
      <c r="U79" s="4"/>
      <c r="V79" s="4"/>
      <c r="W79" s="4"/>
      <c r="X79" s="4"/>
      <c r="Y79" s="4"/>
      <c r="Z79" s="4"/>
      <c r="AA79" s="4"/>
      <c r="AB79" s="20">
        <f>SUMIF(AC73,"=c12a",AB73)</f>
        <v>0</v>
      </c>
      <c r="AC79" s="21"/>
      <c r="AD79" s="21" t="s">
        <v>759</v>
      </c>
      <c r="AE79" s="22">
        <f t="shared" si="14"/>
        <v>0</v>
      </c>
      <c r="AF79" s="23">
        <f>SUMIF($AC$411:$AC$503,"=C12a",$AF$411:$AF$503)</f>
        <v>0</v>
      </c>
      <c r="AG79" s="22">
        <f>SUMIF(AC73,"=C12a",AG73)</f>
        <v>0</v>
      </c>
      <c r="AH79" s="23">
        <f>SUMIF($AC$411:$AC$503,"=C12a",$AH$411:$AH$503)</f>
        <v>0</v>
      </c>
      <c r="AI79" s="24">
        <f>SUMIF(AC73,"=C12a",AI73)</f>
        <v>0</v>
      </c>
      <c r="AJ79" s="2"/>
    </row>
    <row r="80" spans="6:36" s="12" customFormat="1" ht="15">
      <c r="F80" s="13"/>
      <c r="T80" s="4"/>
      <c r="U80" s="4"/>
      <c r="V80" s="4"/>
      <c r="W80" s="4"/>
      <c r="X80" s="4"/>
      <c r="Y80" s="4"/>
      <c r="Z80" s="4"/>
      <c r="AA80" s="4"/>
      <c r="AB80" s="20">
        <f>SUMIF(AC73,"=c12b",AB73)</f>
        <v>0</v>
      </c>
      <c r="AC80" s="21"/>
      <c r="AD80" s="21" t="s">
        <v>38</v>
      </c>
      <c r="AE80" s="22">
        <f t="shared" si="14"/>
        <v>0</v>
      </c>
      <c r="AF80" s="23">
        <f>SUMIF($AC$411:$AC$503,"=c12b",$AF$411:$AF$503)</f>
        <v>0</v>
      </c>
      <c r="AG80" s="22">
        <f>SUMIF(AC73,"=C12b",AG73)</f>
        <v>0</v>
      </c>
      <c r="AH80" s="23">
        <f>SUMIF($AC$411:$AC$503,"=c12b",$AH$411:$AH$503)</f>
        <v>0</v>
      </c>
      <c r="AI80" s="24">
        <f>SUMIF(AC73,"=C12b",AI73)</f>
        <v>0</v>
      </c>
      <c r="AJ80" s="2"/>
    </row>
    <row r="81" spans="6:36" s="12" customFormat="1" ht="15">
      <c r="F81" s="13"/>
      <c r="T81" s="4"/>
      <c r="U81" s="4"/>
      <c r="V81" s="4"/>
      <c r="W81" s="4"/>
      <c r="X81" s="4"/>
      <c r="Y81" s="4"/>
      <c r="Z81" s="4"/>
      <c r="AA81" s="4"/>
      <c r="AB81" s="20">
        <f>SUMIF($AC$3:$AC$380,"=g12",$AB$3:$AB$380)</f>
        <v>0</v>
      </c>
      <c r="AC81" s="21"/>
      <c r="AD81" s="21" t="s">
        <v>916</v>
      </c>
      <c r="AE81" s="22">
        <f t="shared" si="14"/>
        <v>0</v>
      </c>
      <c r="AF81" s="23">
        <f>SUMIF($AC$411:$AC$503,"=G12",$AF$411:$AF$503)</f>
        <v>0</v>
      </c>
      <c r="AG81" s="22">
        <f>SUMIF($AC$3:$AC$380,"=g12",$AG$3:$AG$380)</f>
        <v>0</v>
      </c>
      <c r="AH81" s="23"/>
      <c r="AI81" s="24"/>
      <c r="AJ81" s="2"/>
    </row>
    <row r="82" spans="6:36" s="12" customFormat="1" ht="15">
      <c r="F82" s="13"/>
      <c r="T82" s="4"/>
      <c r="U82" s="4"/>
      <c r="V82" s="4"/>
      <c r="W82" s="4"/>
      <c r="X82" s="4"/>
      <c r="Y82" s="4"/>
      <c r="Z82" s="4"/>
      <c r="AA82" s="4"/>
      <c r="AB82" s="20">
        <f>SUMIF(AC73,"=c21",AB73)</f>
        <v>0</v>
      </c>
      <c r="AC82" s="21"/>
      <c r="AD82" s="21" t="s">
        <v>798</v>
      </c>
      <c r="AE82" s="22">
        <f t="shared" si="14"/>
        <v>0</v>
      </c>
      <c r="AF82" s="23">
        <f>SUMIF($AC$411:$AC$503,"=c21",$AF$411:$AF$503)</f>
        <v>0</v>
      </c>
      <c r="AG82" s="22">
        <f>SUMIF(AC73,"=c21",AG73)</f>
        <v>0</v>
      </c>
      <c r="AH82" s="23"/>
      <c r="AI82" s="24"/>
      <c r="AJ82" s="2"/>
    </row>
    <row r="83" spans="6:36" s="12" customFormat="1" ht="15">
      <c r="F83" s="13"/>
      <c r="T83" s="4"/>
      <c r="U83" s="4"/>
      <c r="V83" s="4"/>
      <c r="W83" s="4"/>
      <c r="X83" s="4"/>
      <c r="Y83" s="4"/>
      <c r="Z83" s="4"/>
      <c r="AA83" s="4"/>
      <c r="AB83" s="20"/>
      <c r="AC83" s="21"/>
      <c r="AD83" s="21"/>
      <c r="AE83" s="22"/>
      <c r="AF83" s="23"/>
      <c r="AG83" s="22"/>
      <c r="AH83" s="23"/>
      <c r="AI83" s="24"/>
      <c r="AJ83" s="2"/>
    </row>
    <row r="84" spans="6:36" s="12" customFormat="1" ht="15.75" thickBot="1">
      <c r="F84" s="13"/>
      <c r="T84" s="4"/>
      <c r="U84" s="4"/>
      <c r="V84" s="4"/>
      <c r="W84" s="4"/>
      <c r="X84" s="4"/>
      <c r="Y84" s="4"/>
      <c r="Z84" s="4"/>
      <c r="AA84" s="4"/>
      <c r="AB84" s="25">
        <f>SUM(AB75:AB82)</f>
        <v>11</v>
      </c>
      <c r="AC84" s="26"/>
      <c r="AD84" s="26" t="s">
        <v>933</v>
      </c>
      <c r="AE84" s="27">
        <f>SUM(AE75:AE82)</f>
        <v>7792</v>
      </c>
      <c r="AF84" s="28">
        <f>SUM(AF75:AF82)</f>
        <v>0</v>
      </c>
      <c r="AG84" s="27"/>
      <c r="AH84" s="27"/>
      <c r="AI84" s="29"/>
      <c r="AJ84" s="2"/>
    </row>
    <row r="85" spans="6:36" s="12" customFormat="1" ht="15">
      <c r="F85" s="13"/>
      <c r="T85" s="4"/>
      <c r="U85" s="4"/>
      <c r="V85" s="4"/>
      <c r="W85" s="4"/>
      <c r="X85" s="4"/>
      <c r="Y85" s="4"/>
      <c r="Z85" s="4"/>
      <c r="AA85" s="4"/>
      <c r="AB85" s="37">
        <v>2019</v>
      </c>
      <c r="AC85" s="15"/>
      <c r="AD85" s="15"/>
      <c r="AE85" s="17"/>
      <c r="AF85" s="18"/>
      <c r="AG85" s="17"/>
      <c r="AH85" s="17"/>
      <c r="AI85" s="19"/>
      <c r="AJ85" s="2"/>
    </row>
    <row r="86" spans="6:36" s="12" customFormat="1" ht="15">
      <c r="F86" s="13"/>
      <c r="T86" s="4"/>
      <c r="U86" s="4"/>
      <c r="V86" s="4"/>
      <c r="W86" s="4"/>
      <c r="X86" s="4"/>
      <c r="Y86" s="4"/>
      <c r="Z86" s="4"/>
      <c r="AA86" s="4"/>
      <c r="AB86" s="20">
        <f>AB75</f>
        <v>11</v>
      </c>
      <c r="AC86" s="21"/>
      <c r="AD86" s="21" t="s">
        <v>24</v>
      </c>
      <c r="AE86" s="22">
        <f>AG86+AI86</f>
        <v>5844</v>
      </c>
      <c r="AF86" s="23">
        <f>SUMIF($AC$411:$AC$503,"=c11",$AF$411:$AF$503)</f>
        <v>0</v>
      </c>
      <c r="AG86" s="22">
        <f aca="true" t="shared" si="15" ref="AG86:AG93">AG75*0.75</f>
        <v>5844</v>
      </c>
      <c r="AH86" s="23"/>
      <c r="AI86" s="24"/>
      <c r="AJ86" s="2"/>
    </row>
    <row r="87" spans="6:36" s="12" customFormat="1" ht="15">
      <c r="F87" s="13"/>
      <c r="T87" s="4"/>
      <c r="U87" s="4"/>
      <c r="V87" s="4"/>
      <c r="W87" s="4"/>
      <c r="X87" s="4"/>
      <c r="Y87" s="4"/>
      <c r="Z87" s="4"/>
      <c r="AA87" s="4"/>
      <c r="AB87" s="20">
        <f aca="true" t="shared" si="16" ref="AB87:AB93">AB76</f>
        <v>0</v>
      </c>
      <c r="AC87" s="21"/>
      <c r="AD87" s="21" t="s">
        <v>33</v>
      </c>
      <c r="AE87" s="22">
        <f aca="true" t="shared" si="17" ref="AE87:AE93">AG87+AI87</f>
        <v>0</v>
      </c>
      <c r="AF87" s="23">
        <f>SUMIF($AC$411:$AC$503,"=c11o",$AF$411:$AF$503)</f>
        <v>0</v>
      </c>
      <c r="AG87" s="22">
        <f t="shared" si="15"/>
        <v>0</v>
      </c>
      <c r="AH87" s="23"/>
      <c r="AI87" s="24"/>
      <c r="AJ87" s="2"/>
    </row>
    <row r="88" spans="6:36" s="12" customFormat="1" ht="15">
      <c r="F88" s="13"/>
      <c r="T88" s="4"/>
      <c r="U88" s="4"/>
      <c r="V88" s="4"/>
      <c r="W88" s="4"/>
      <c r="X88" s="4"/>
      <c r="Y88" s="4"/>
      <c r="Z88" s="4"/>
      <c r="AA88" s="4"/>
      <c r="AB88" s="20">
        <f t="shared" si="16"/>
        <v>0</v>
      </c>
      <c r="AC88" s="21"/>
      <c r="AD88" s="21" t="s">
        <v>905</v>
      </c>
      <c r="AE88" s="22">
        <f t="shared" si="17"/>
        <v>0</v>
      </c>
      <c r="AF88" s="23">
        <f>SUMIF($AC$411:$AC$503,"=G11",$AF$411:$AF$503)</f>
        <v>0</v>
      </c>
      <c r="AG88" s="22">
        <f t="shared" si="15"/>
        <v>0</v>
      </c>
      <c r="AH88" s="23"/>
      <c r="AI88" s="24"/>
      <c r="AJ88" s="2"/>
    </row>
    <row r="89" spans="6:36" s="12" customFormat="1" ht="15">
      <c r="F89" s="13"/>
      <c r="T89" s="4"/>
      <c r="U89" s="4"/>
      <c r="V89" s="4"/>
      <c r="W89" s="4"/>
      <c r="X89" s="4"/>
      <c r="Y89" s="4"/>
      <c r="Z89" s="4"/>
      <c r="AA89" s="4"/>
      <c r="AB89" s="20">
        <f t="shared" si="16"/>
        <v>0</v>
      </c>
      <c r="AC89" s="21"/>
      <c r="AD89" s="21" t="s">
        <v>786</v>
      </c>
      <c r="AE89" s="22">
        <f t="shared" si="17"/>
        <v>0</v>
      </c>
      <c r="AF89" s="23">
        <f>SUMIF($AC$411:$AC$503,"=R",$AF$411:$AF$503)</f>
        <v>0</v>
      </c>
      <c r="AG89" s="22">
        <f t="shared" si="15"/>
        <v>0</v>
      </c>
      <c r="AH89" s="23"/>
      <c r="AI89" s="24"/>
      <c r="AJ89" s="2"/>
    </row>
    <row r="90" spans="6:36" s="12" customFormat="1" ht="15">
      <c r="F90" s="13"/>
      <c r="T90" s="4"/>
      <c r="U90" s="4"/>
      <c r="V90" s="4"/>
      <c r="W90" s="4"/>
      <c r="X90" s="4"/>
      <c r="Y90" s="4"/>
      <c r="Z90" s="4"/>
      <c r="AA90" s="4"/>
      <c r="AB90" s="20">
        <f t="shared" si="16"/>
        <v>0</v>
      </c>
      <c r="AC90" s="21"/>
      <c r="AD90" s="21" t="s">
        <v>759</v>
      </c>
      <c r="AE90" s="22">
        <f t="shared" si="17"/>
        <v>0</v>
      </c>
      <c r="AF90" s="23">
        <f>SUMIF($AC$411:$AC$503,"=C12a",$AF$411:$AF$503)</f>
        <v>0</v>
      </c>
      <c r="AG90" s="22">
        <f t="shared" si="15"/>
        <v>0</v>
      </c>
      <c r="AH90" s="22"/>
      <c r="AI90" s="24">
        <f>AI79*0.75</f>
        <v>0</v>
      </c>
      <c r="AJ90" s="2"/>
    </row>
    <row r="91" spans="6:36" s="12" customFormat="1" ht="15">
      <c r="F91" s="13"/>
      <c r="T91" s="4"/>
      <c r="U91" s="4"/>
      <c r="V91" s="4"/>
      <c r="W91" s="4"/>
      <c r="X91" s="4"/>
      <c r="Y91" s="4"/>
      <c r="Z91" s="4"/>
      <c r="AA91" s="4"/>
      <c r="AB91" s="20">
        <f t="shared" si="16"/>
        <v>0</v>
      </c>
      <c r="AC91" s="21"/>
      <c r="AD91" s="21" t="s">
        <v>38</v>
      </c>
      <c r="AE91" s="22">
        <f t="shared" si="17"/>
        <v>0</v>
      </c>
      <c r="AF91" s="23">
        <f>SUMIF($AC$411:$AC$503,"=c12b",$AF$411:$AF$503)</f>
        <v>0</v>
      </c>
      <c r="AG91" s="22">
        <f t="shared" si="15"/>
        <v>0</v>
      </c>
      <c r="AH91" s="22"/>
      <c r="AI91" s="24">
        <f>AI80*0.75</f>
        <v>0</v>
      </c>
      <c r="AJ91" s="2"/>
    </row>
    <row r="92" spans="6:36" s="12" customFormat="1" ht="15">
      <c r="F92" s="13"/>
      <c r="T92" s="4"/>
      <c r="U92" s="4"/>
      <c r="V92" s="4"/>
      <c r="W92" s="4"/>
      <c r="X92" s="4"/>
      <c r="Y92" s="4"/>
      <c r="Z92" s="4"/>
      <c r="AA92" s="4"/>
      <c r="AB92" s="20">
        <f t="shared" si="16"/>
        <v>0</v>
      </c>
      <c r="AC92" s="21"/>
      <c r="AD92" s="21" t="s">
        <v>916</v>
      </c>
      <c r="AE92" s="22">
        <f t="shared" si="17"/>
        <v>0</v>
      </c>
      <c r="AF92" s="23">
        <f>SUMIF($AC$411:$AC$503,"=G12",$AF$411:$AF$503)</f>
        <v>0</v>
      </c>
      <c r="AG92" s="22">
        <f t="shared" si="15"/>
        <v>0</v>
      </c>
      <c r="AH92" s="23"/>
      <c r="AI92" s="24"/>
      <c r="AJ92" s="2"/>
    </row>
    <row r="93" spans="6:36" s="12" customFormat="1" ht="15">
      <c r="F93" s="13"/>
      <c r="T93" s="4"/>
      <c r="U93" s="4"/>
      <c r="V93" s="4"/>
      <c r="W93" s="4"/>
      <c r="X93" s="4"/>
      <c r="Y93" s="4"/>
      <c r="Z93" s="4"/>
      <c r="AA93" s="4"/>
      <c r="AB93" s="20">
        <f t="shared" si="16"/>
        <v>0</v>
      </c>
      <c r="AC93" s="21"/>
      <c r="AD93" s="21" t="s">
        <v>798</v>
      </c>
      <c r="AE93" s="22">
        <f t="shared" si="17"/>
        <v>0</v>
      </c>
      <c r="AF93" s="23">
        <f>SUMIF($AC$411:$AC$503,"=c21",$AF$411:$AF$503)</f>
        <v>0</v>
      </c>
      <c r="AG93" s="22">
        <f t="shared" si="15"/>
        <v>0</v>
      </c>
      <c r="AH93" s="23"/>
      <c r="AI93" s="24"/>
      <c r="AJ93" s="2"/>
    </row>
    <row r="94" spans="6:36" s="12" customFormat="1" ht="15">
      <c r="F94" s="13"/>
      <c r="T94" s="4"/>
      <c r="U94" s="4"/>
      <c r="V94" s="4"/>
      <c r="W94" s="4"/>
      <c r="X94" s="4"/>
      <c r="Y94" s="4"/>
      <c r="Z94" s="4"/>
      <c r="AA94" s="4"/>
      <c r="AB94" s="20"/>
      <c r="AC94" s="21"/>
      <c r="AD94" s="21"/>
      <c r="AE94" s="22"/>
      <c r="AF94" s="23"/>
      <c r="AG94" s="22"/>
      <c r="AH94" s="23"/>
      <c r="AI94" s="24"/>
      <c r="AJ94" s="2"/>
    </row>
    <row r="95" spans="6:36" s="12" customFormat="1" ht="15.75" thickBot="1">
      <c r="F95" s="13"/>
      <c r="T95" s="4"/>
      <c r="U95" s="4"/>
      <c r="V95" s="4"/>
      <c r="W95" s="4"/>
      <c r="X95" s="4"/>
      <c r="Y95" s="4"/>
      <c r="Z95" s="4"/>
      <c r="AA95" s="4"/>
      <c r="AB95" s="25">
        <f>SUM(AB86:AB93)</f>
        <v>11</v>
      </c>
      <c r="AC95" s="26"/>
      <c r="AD95" s="26" t="s">
        <v>933</v>
      </c>
      <c r="AE95" s="27">
        <f>SUM(AE86:AE93)</f>
        <v>5844</v>
      </c>
      <c r="AF95" s="28">
        <f>SUM(AF86:AF93)</f>
        <v>0</v>
      </c>
      <c r="AG95" s="27"/>
      <c r="AH95" s="27"/>
      <c r="AI95" s="29"/>
      <c r="AJ95" s="2"/>
    </row>
    <row r="96" spans="6:36" s="12" customFormat="1" ht="15">
      <c r="F96" s="13"/>
      <c r="T96" s="4"/>
      <c r="U96" s="4"/>
      <c r="V96" s="4"/>
      <c r="W96" s="4"/>
      <c r="X96" s="4"/>
      <c r="Y96" s="4"/>
      <c r="Z96" s="4"/>
      <c r="AA96" s="4"/>
      <c r="AB96" s="37">
        <v>2020</v>
      </c>
      <c r="AC96" s="15"/>
      <c r="AD96" s="15"/>
      <c r="AE96" s="17"/>
      <c r="AF96" s="18"/>
      <c r="AG96" s="17"/>
      <c r="AH96" s="17"/>
      <c r="AI96" s="19"/>
      <c r="AJ96" s="2"/>
    </row>
    <row r="97" spans="6:36" s="12" customFormat="1" ht="15">
      <c r="F97" s="13"/>
      <c r="T97" s="4"/>
      <c r="U97" s="4"/>
      <c r="V97" s="4"/>
      <c r="W97" s="4"/>
      <c r="X97" s="4"/>
      <c r="Y97" s="4"/>
      <c r="Z97" s="4"/>
      <c r="AA97" s="4"/>
      <c r="AB97" s="20">
        <f aca="true" t="shared" si="18" ref="AB97:AB104">AB75</f>
        <v>11</v>
      </c>
      <c r="AC97" s="21"/>
      <c r="AD97" s="21" t="s">
        <v>24</v>
      </c>
      <c r="AE97" s="22">
        <f>AG97+AI97</f>
        <v>1948</v>
      </c>
      <c r="AF97" s="23">
        <f>SUMIF($AC$411:$AC$503,"=c11",$AF$411:$AF$503)</f>
        <v>0</v>
      </c>
      <c r="AG97" s="22">
        <f aca="true" t="shared" si="19" ref="AG97:AG104">AG75*0.25</f>
        <v>1948</v>
      </c>
      <c r="AH97" s="23"/>
      <c r="AI97" s="24"/>
      <c r="AJ97" s="2"/>
    </row>
    <row r="98" spans="6:36" s="12" customFormat="1" ht="15">
      <c r="F98" s="13"/>
      <c r="T98" s="4"/>
      <c r="U98" s="4"/>
      <c r="V98" s="4"/>
      <c r="W98" s="4"/>
      <c r="X98" s="4"/>
      <c r="Y98" s="4"/>
      <c r="Z98" s="4"/>
      <c r="AA98" s="4"/>
      <c r="AB98" s="20">
        <f t="shared" si="18"/>
        <v>0</v>
      </c>
      <c r="AC98" s="21"/>
      <c r="AD98" s="21" t="s">
        <v>33</v>
      </c>
      <c r="AE98" s="22">
        <f aca="true" t="shared" si="20" ref="AE98:AE104">AG98+AI98</f>
        <v>0</v>
      </c>
      <c r="AF98" s="23">
        <f>SUMIF($AC$411:$AC$503,"=c11o",$AF$411:$AF$503)</f>
        <v>0</v>
      </c>
      <c r="AG98" s="22">
        <f t="shared" si="19"/>
        <v>0</v>
      </c>
      <c r="AH98" s="23"/>
      <c r="AI98" s="24"/>
      <c r="AJ98" s="2"/>
    </row>
    <row r="99" spans="6:36" s="12" customFormat="1" ht="15">
      <c r="F99" s="13"/>
      <c r="T99" s="4"/>
      <c r="U99" s="4"/>
      <c r="V99" s="4"/>
      <c r="W99" s="4"/>
      <c r="X99" s="4"/>
      <c r="Y99" s="4"/>
      <c r="Z99" s="4"/>
      <c r="AA99" s="4"/>
      <c r="AB99" s="20">
        <f t="shared" si="18"/>
        <v>0</v>
      </c>
      <c r="AC99" s="21"/>
      <c r="AD99" s="21" t="s">
        <v>905</v>
      </c>
      <c r="AE99" s="22">
        <f t="shared" si="20"/>
        <v>0</v>
      </c>
      <c r="AF99" s="23">
        <f>SUMIF($AC$411:$AC$503,"=G11",$AF$411:$AF$503)</f>
        <v>0</v>
      </c>
      <c r="AG99" s="22">
        <f t="shared" si="19"/>
        <v>0</v>
      </c>
      <c r="AH99" s="23"/>
      <c r="AI99" s="24"/>
      <c r="AJ99" s="2"/>
    </row>
    <row r="100" spans="6:36" s="12" customFormat="1" ht="15">
      <c r="F100" s="13"/>
      <c r="T100" s="4"/>
      <c r="U100" s="4"/>
      <c r="V100" s="4"/>
      <c r="W100" s="4"/>
      <c r="X100" s="4"/>
      <c r="Y100" s="4"/>
      <c r="Z100" s="4"/>
      <c r="AA100" s="4"/>
      <c r="AB100" s="20">
        <f t="shared" si="18"/>
        <v>0</v>
      </c>
      <c r="AC100" s="21"/>
      <c r="AD100" s="21" t="s">
        <v>786</v>
      </c>
      <c r="AE100" s="22">
        <f t="shared" si="20"/>
        <v>0</v>
      </c>
      <c r="AF100" s="23">
        <f>SUMIF($AC$411:$AC$503,"=R",$AF$411:$AF$503)</f>
        <v>0</v>
      </c>
      <c r="AG100" s="22">
        <f t="shared" si="19"/>
        <v>0</v>
      </c>
      <c r="AH100" s="23"/>
      <c r="AI100" s="24"/>
      <c r="AJ100" s="2"/>
    </row>
    <row r="101" spans="6:36" s="12" customFormat="1" ht="15">
      <c r="F101" s="13"/>
      <c r="T101" s="4"/>
      <c r="U101" s="4"/>
      <c r="V101" s="4"/>
      <c r="W101" s="4"/>
      <c r="X101" s="4"/>
      <c r="Y101" s="4"/>
      <c r="Z101" s="4"/>
      <c r="AA101" s="4"/>
      <c r="AB101" s="20">
        <f t="shared" si="18"/>
        <v>0</v>
      </c>
      <c r="AC101" s="21"/>
      <c r="AD101" s="21" t="s">
        <v>759</v>
      </c>
      <c r="AE101" s="22">
        <f t="shared" si="20"/>
        <v>0</v>
      </c>
      <c r="AF101" s="23">
        <f>SUMIF($AC$411:$AC$503,"=C12a",$AF$411:$AF$503)</f>
        <v>0</v>
      </c>
      <c r="AG101" s="22">
        <f t="shared" si="19"/>
        <v>0</v>
      </c>
      <c r="AH101" s="22"/>
      <c r="AI101" s="24">
        <f>AI79*0.25</f>
        <v>0</v>
      </c>
      <c r="AJ101" s="2"/>
    </row>
    <row r="102" spans="6:36" s="12" customFormat="1" ht="15">
      <c r="F102" s="13"/>
      <c r="T102" s="4"/>
      <c r="U102" s="4"/>
      <c r="V102" s="4"/>
      <c r="W102" s="4"/>
      <c r="X102" s="4"/>
      <c r="Y102" s="4"/>
      <c r="Z102" s="4"/>
      <c r="AA102" s="4"/>
      <c r="AB102" s="20">
        <f t="shared" si="18"/>
        <v>0</v>
      </c>
      <c r="AC102" s="21"/>
      <c r="AD102" s="21" t="s">
        <v>38</v>
      </c>
      <c r="AE102" s="22">
        <f t="shared" si="20"/>
        <v>0</v>
      </c>
      <c r="AF102" s="23">
        <f>SUMIF($AC$411:$AC$503,"=c12b",$AF$411:$AF$503)</f>
        <v>0</v>
      </c>
      <c r="AG102" s="22">
        <f t="shared" si="19"/>
        <v>0</v>
      </c>
      <c r="AH102" s="22"/>
      <c r="AI102" s="24">
        <f>AI80*0.25</f>
        <v>0</v>
      </c>
      <c r="AJ102" s="2"/>
    </row>
    <row r="103" spans="6:36" s="12" customFormat="1" ht="15">
      <c r="F103" s="13"/>
      <c r="T103" s="4"/>
      <c r="U103" s="4"/>
      <c r="V103" s="4"/>
      <c r="W103" s="4"/>
      <c r="X103" s="4"/>
      <c r="Y103" s="4"/>
      <c r="Z103" s="4"/>
      <c r="AA103" s="4"/>
      <c r="AB103" s="20">
        <f t="shared" si="18"/>
        <v>0</v>
      </c>
      <c r="AC103" s="21"/>
      <c r="AD103" s="21" t="s">
        <v>916</v>
      </c>
      <c r="AE103" s="22">
        <f t="shared" si="20"/>
        <v>0</v>
      </c>
      <c r="AF103" s="23">
        <f>SUMIF($AC$411:$AC$503,"=G12",$AF$411:$AF$503)</f>
        <v>0</v>
      </c>
      <c r="AG103" s="22">
        <f t="shared" si="19"/>
        <v>0</v>
      </c>
      <c r="AH103" s="23"/>
      <c r="AI103" s="24"/>
      <c r="AJ103" s="2"/>
    </row>
    <row r="104" spans="6:36" s="12" customFormat="1" ht="15">
      <c r="F104" s="13"/>
      <c r="T104" s="4"/>
      <c r="U104" s="4"/>
      <c r="V104" s="4"/>
      <c r="W104" s="4"/>
      <c r="X104" s="4"/>
      <c r="Y104" s="4"/>
      <c r="Z104" s="4"/>
      <c r="AA104" s="4"/>
      <c r="AB104" s="20">
        <f t="shared" si="18"/>
        <v>0</v>
      </c>
      <c r="AC104" s="21"/>
      <c r="AD104" s="21" t="s">
        <v>798</v>
      </c>
      <c r="AE104" s="22">
        <f t="shared" si="20"/>
        <v>0</v>
      </c>
      <c r="AF104" s="23">
        <f>SUMIF($AC$411:$AC$503,"=c21",$AF$411:$AF$503)</f>
        <v>0</v>
      </c>
      <c r="AG104" s="22">
        <f t="shared" si="19"/>
        <v>0</v>
      </c>
      <c r="AH104" s="23"/>
      <c r="AI104" s="24"/>
      <c r="AJ104" s="2"/>
    </row>
    <row r="105" spans="6:36" s="12" customFormat="1" ht="15">
      <c r="F105" s="13"/>
      <c r="T105" s="4"/>
      <c r="U105" s="4"/>
      <c r="V105" s="4"/>
      <c r="W105" s="4"/>
      <c r="X105" s="4"/>
      <c r="Y105" s="4"/>
      <c r="Z105" s="4"/>
      <c r="AA105" s="4"/>
      <c r="AB105" s="20"/>
      <c r="AC105" s="21"/>
      <c r="AD105" s="21"/>
      <c r="AE105" s="22"/>
      <c r="AF105" s="23"/>
      <c r="AG105" s="22"/>
      <c r="AH105" s="23"/>
      <c r="AI105" s="24"/>
      <c r="AJ105" s="2"/>
    </row>
    <row r="106" spans="6:36" s="12" customFormat="1" ht="15.75" thickBot="1">
      <c r="F106" s="13"/>
      <c r="T106" s="4"/>
      <c r="U106" s="4"/>
      <c r="V106" s="4"/>
      <c r="W106" s="4"/>
      <c r="X106" s="4"/>
      <c r="Y106" s="4"/>
      <c r="Z106" s="4"/>
      <c r="AA106" s="4"/>
      <c r="AB106" s="25">
        <f>SUM(AB97:AB104)</f>
        <v>11</v>
      </c>
      <c r="AC106" s="26"/>
      <c r="AD106" s="26" t="s">
        <v>933</v>
      </c>
      <c r="AE106" s="27">
        <f>SUM(AE97:AE104)</f>
        <v>1948</v>
      </c>
      <c r="AF106" s="28">
        <f>SUM(AF97:AF104)</f>
        <v>0</v>
      </c>
      <c r="AG106" s="27"/>
      <c r="AH106" s="27"/>
      <c r="AI106" s="29"/>
      <c r="AJ106" s="2"/>
    </row>
    <row r="107" spans="6:36" s="12" customFormat="1" ht="15">
      <c r="F107" s="1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F107" s="6"/>
      <c r="AG107" s="5"/>
      <c r="AH107" s="5"/>
      <c r="AI107" s="5"/>
      <c r="AJ107" s="2"/>
    </row>
    <row r="108" spans="6:36" s="12" customFormat="1" ht="15">
      <c r="F108" s="1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6"/>
      <c r="AE108" s="5"/>
      <c r="AF108" s="6"/>
      <c r="AG108" s="5"/>
      <c r="AH108" s="6"/>
      <c r="AI108" s="5"/>
      <c r="AJ108" s="2"/>
    </row>
    <row r="109" spans="1:36" s="1" customFormat="1" ht="15.75" thickBot="1">
      <c r="A109" s="1">
        <v>7</v>
      </c>
      <c r="B109" s="1">
        <v>8321831625</v>
      </c>
      <c r="C109" s="1" t="s">
        <v>880</v>
      </c>
      <c r="D109" s="1">
        <v>75316024</v>
      </c>
      <c r="E109" s="1">
        <v>1</v>
      </c>
      <c r="F109" s="11" t="s">
        <v>881</v>
      </c>
      <c r="G109" s="1" t="s">
        <v>224</v>
      </c>
      <c r="H109" s="1" t="s">
        <v>224</v>
      </c>
      <c r="K109" s="1" t="s">
        <v>28</v>
      </c>
      <c r="L109" s="1" t="s">
        <v>26</v>
      </c>
      <c r="S109" s="1" t="s">
        <v>882</v>
      </c>
      <c r="T109" s="7" t="s">
        <v>224</v>
      </c>
      <c r="U109" s="7" t="s">
        <v>224</v>
      </c>
      <c r="V109" s="7"/>
      <c r="W109" s="7"/>
      <c r="X109" s="7" t="s">
        <v>28</v>
      </c>
      <c r="Y109" s="7" t="s">
        <v>26</v>
      </c>
      <c r="Z109" s="7">
        <v>90551148</v>
      </c>
      <c r="AA109" s="7" t="s">
        <v>883</v>
      </c>
      <c r="AB109" s="7">
        <v>23</v>
      </c>
      <c r="AC109" s="7" t="s">
        <v>24</v>
      </c>
      <c r="AD109" s="9">
        <v>5341</v>
      </c>
      <c r="AE109" s="8">
        <f>AG109+AI109</f>
        <v>4272</v>
      </c>
      <c r="AF109" s="9">
        <v>5341</v>
      </c>
      <c r="AG109" s="8">
        <f>INT(AF109*0.8)</f>
        <v>4272</v>
      </c>
      <c r="AH109" s="9">
        <v>0</v>
      </c>
      <c r="AI109" s="8">
        <f>INT(AH109*0.8)</f>
        <v>0</v>
      </c>
      <c r="AJ109" s="3">
        <v>0</v>
      </c>
    </row>
    <row r="110" spans="6:36" s="12" customFormat="1" ht="15">
      <c r="F110" s="13"/>
      <c r="T110" s="4"/>
      <c r="U110" s="4"/>
      <c r="V110" s="4"/>
      <c r="W110" s="4"/>
      <c r="X110" s="4"/>
      <c r="Y110" s="4"/>
      <c r="Z110" s="4"/>
      <c r="AA110" s="4"/>
      <c r="AB110" s="14" t="s">
        <v>943</v>
      </c>
      <c r="AC110" s="15"/>
      <c r="AD110" s="16" t="s">
        <v>944</v>
      </c>
      <c r="AE110" s="17" t="s">
        <v>945</v>
      </c>
      <c r="AF110" s="18"/>
      <c r="AG110" s="17" t="s">
        <v>946</v>
      </c>
      <c r="AH110" s="18"/>
      <c r="AI110" s="19" t="s">
        <v>947</v>
      </c>
      <c r="AJ110" s="2"/>
    </row>
    <row r="111" spans="6:36" s="12" customFormat="1" ht="15">
      <c r="F111" s="13"/>
      <c r="T111" s="4"/>
      <c r="U111" s="4"/>
      <c r="V111" s="4"/>
      <c r="W111" s="4"/>
      <c r="X111" s="4"/>
      <c r="Y111" s="4"/>
      <c r="Z111" s="4"/>
      <c r="AA111" s="4"/>
      <c r="AB111" s="20">
        <f>SUMIF(AC109,"=c11",AB109)</f>
        <v>23</v>
      </c>
      <c r="AC111" s="21"/>
      <c r="AD111" s="21" t="s">
        <v>24</v>
      </c>
      <c r="AE111" s="22">
        <f>AG111+AI111</f>
        <v>4272</v>
      </c>
      <c r="AF111" s="23">
        <f>SUMIF($AC$411:$AC$503,"=c11",$AF$411:$AF$503)</f>
        <v>0</v>
      </c>
      <c r="AG111" s="22">
        <f>SUMIF(AC109,"=c11",AG109)</f>
        <v>4272</v>
      </c>
      <c r="AH111" s="23"/>
      <c r="AI111" s="24"/>
      <c r="AJ111" s="2"/>
    </row>
    <row r="112" spans="6:36" s="12" customFormat="1" ht="15">
      <c r="F112" s="13"/>
      <c r="T112" s="4"/>
      <c r="U112" s="4"/>
      <c r="V112" s="4"/>
      <c r="W112" s="4"/>
      <c r="X112" s="4"/>
      <c r="Y112" s="4"/>
      <c r="Z112" s="4"/>
      <c r="AA112" s="4"/>
      <c r="AB112" s="20">
        <f>SUMIF($AC$3:$AC$380,"=c11o",$AB$3:$AB$380)</f>
        <v>0</v>
      </c>
      <c r="AC112" s="21"/>
      <c r="AD112" s="21" t="s">
        <v>33</v>
      </c>
      <c r="AE112" s="22">
        <f aca="true" t="shared" si="21" ref="AE112:AE118">AG112+AI112</f>
        <v>0</v>
      </c>
      <c r="AF112" s="23">
        <f>SUMIF($AC$411:$AC$503,"=c11o",$AF$411:$AF$503)</f>
        <v>0</v>
      </c>
      <c r="AG112" s="22">
        <f>SUMIF($AC$3:$AC$380,"=c11o",$AG$3:$AG$380)</f>
        <v>0</v>
      </c>
      <c r="AH112" s="23"/>
      <c r="AI112" s="24"/>
      <c r="AJ112" s="2"/>
    </row>
    <row r="113" spans="6:36" s="12" customFormat="1" ht="15">
      <c r="F113" s="13"/>
      <c r="T113" s="4"/>
      <c r="U113" s="4"/>
      <c r="V113" s="4"/>
      <c r="W113" s="4"/>
      <c r="X113" s="4"/>
      <c r="Y113" s="4"/>
      <c r="Z113" s="4"/>
      <c r="AA113" s="4"/>
      <c r="AB113" s="20">
        <f>SUMIF($AC$3:$AC$380,"=g11",$AB$3:$AB$380)</f>
        <v>0</v>
      </c>
      <c r="AC113" s="21"/>
      <c r="AD113" s="21" t="s">
        <v>905</v>
      </c>
      <c r="AE113" s="22">
        <f t="shared" si="21"/>
        <v>0</v>
      </c>
      <c r="AF113" s="23">
        <f>SUMIF($AC$411:$AC$503,"=G11",$AF$411:$AF$503)</f>
        <v>0</v>
      </c>
      <c r="AG113" s="22">
        <f>SUMIF($AC$3:$AC$380,"=g11",$AG$3:$AG$380)</f>
        <v>0</v>
      </c>
      <c r="AH113" s="23"/>
      <c r="AI113" s="24"/>
      <c r="AJ113" s="2"/>
    </row>
    <row r="114" spans="6:36" s="12" customFormat="1" ht="15">
      <c r="F114" s="13"/>
      <c r="T114" s="4"/>
      <c r="U114" s="4"/>
      <c r="V114" s="4"/>
      <c r="W114" s="4"/>
      <c r="X114" s="4"/>
      <c r="Y114" s="4"/>
      <c r="Z114" s="4"/>
      <c r="AA114" s="4"/>
      <c r="AB114" s="20">
        <f>SUMIF($AC$3:$AC$380,"=r",$AB$3:$AB$380)</f>
        <v>0</v>
      </c>
      <c r="AC114" s="21"/>
      <c r="AD114" s="21" t="s">
        <v>786</v>
      </c>
      <c r="AE114" s="22">
        <f t="shared" si="21"/>
        <v>0</v>
      </c>
      <c r="AF114" s="23">
        <f>SUMIF($AC$411:$AC$503,"=R",$AF$411:$AF$503)</f>
        <v>0</v>
      </c>
      <c r="AG114" s="22">
        <f>SUMIF($AC$3:$AC$380,"=r",$AG$3:$AG$380)</f>
        <v>0</v>
      </c>
      <c r="AH114" s="23"/>
      <c r="AI114" s="24"/>
      <c r="AJ114" s="2"/>
    </row>
    <row r="115" spans="6:36" s="12" customFormat="1" ht="15">
      <c r="F115" s="13"/>
      <c r="T115" s="4"/>
      <c r="U115" s="4"/>
      <c r="V115" s="4"/>
      <c r="W115" s="4"/>
      <c r="X115" s="4"/>
      <c r="Y115" s="4"/>
      <c r="Z115" s="4"/>
      <c r="AA115" s="4"/>
      <c r="AB115" s="20">
        <f>SUMIF(AC109,"=c12a",AB109)</f>
        <v>0</v>
      </c>
      <c r="AC115" s="21"/>
      <c r="AD115" s="21" t="s">
        <v>759</v>
      </c>
      <c r="AE115" s="22">
        <f t="shared" si="21"/>
        <v>0</v>
      </c>
      <c r="AF115" s="23">
        <f>SUMIF($AC$411:$AC$503,"=C12a",$AF$411:$AF$503)</f>
        <v>0</v>
      </c>
      <c r="AG115" s="22">
        <f>SUMIF(AC109,"=C12a",AG109)</f>
        <v>0</v>
      </c>
      <c r="AH115" s="23">
        <f>SUMIF($AC$411:$AC$503,"=C12a",$AH$411:$AH$503)</f>
        <v>0</v>
      </c>
      <c r="AI115" s="24">
        <f>SUMIF(AC109,"=C12a",AI109)</f>
        <v>0</v>
      </c>
      <c r="AJ115" s="2"/>
    </row>
    <row r="116" spans="6:36" s="12" customFormat="1" ht="15">
      <c r="F116" s="13"/>
      <c r="T116" s="4"/>
      <c r="U116" s="4"/>
      <c r="V116" s="4"/>
      <c r="W116" s="4"/>
      <c r="X116" s="4"/>
      <c r="Y116" s="4"/>
      <c r="Z116" s="4"/>
      <c r="AA116" s="4"/>
      <c r="AB116" s="20">
        <f>SUMIF(AC109,"=c12b",AB109)</f>
        <v>0</v>
      </c>
      <c r="AC116" s="21"/>
      <c r="AD116" s="21" t="s">
        <v>38</v>
      </c>
      <c r="AE116" s="22">
        <f t="shared" si="21"/>
        <v>0</v>
      </c>
      <c r="AF116" s="23">
        <f>SUMIF($AC$411:$AC$503,"=c12b",$AF$411:$AF$503)</f>
        <v>0</v>
      </c>
      <c r="AG116" s="22">
        <f>SUMIF(AC109,"=C12b",AG109)</f>
        <v>0</v>
      </c>
      <c r="AH116" s="23">
        <f>SUMIF($AC$411:$AC$503,"=c12b",$AH$411:$AH$503)</f>
        <v>0</v>
      </c>
      <c r="AI116" s="24">
        <f>SUMIF(AC109,"=C12b",AI109)</f>
        <v>0</v>
      </c>
      <c r="AJ116" s="2"/>
    </row>
    <row r="117" spans="6:36" s="12" customFormat="1" ht="15">
      <c r="F117" s="13"/>
      <c r="T117" s="4"/>
      <c r="U117" s="4"/>
      <c r="V117" s="4"/>
      <c r="W117" s="4"/>
      <c r="X117" s="4"/>
      <c r="Y117" s="4"/>
      <c r="Z117" s="4"/>
      <c r="AA117" s="4"/>
      <c r="AB117" s="20">
        <f>SUMIF($AC$3:$AC$380,"=g12",$AB$3:$AB$380)</f>
        <v>0</v>
      </c>
      <c r="AC117" s="21"/>
      <c r="AD117" s="21" t="s">
        <v>916</v>
      </c>
      <c r="AE117" s="22">
        <f t="shared" si="21"/>
        <v>0</v>
      </c>
      <c r="AF117" s="23">
        <f>SUMIF($AC$411:$AC$503,"=G12",$AF$411:$AF$503)</f>
        <v>0</v>
      </c>
      <c r="AG117" s="22">
        <f>SUMIF($AC$3:$AC$380,"=g12",$AG$3:$AG$380)</f>
        <v>0</v>
      </c>
      <c r="AH117" s="23"/>
      <c r="AI117" s="24"/>
      <c r="AJ117" s="2"/>
    </row>
    <row r="118" spans="6:36" s="12" customFormat="1" ht="15">
      <c r="F118" s="13"/>
      <c r="T118" s="4"/>
      <c r="U118" s="4"/>
      <c r="V118" s="4"/>
      <c r="W118" s="4"/>
      <c r="X118" s="4"/>
      <c r="Y118" s="4"/>
      <c r="Z118" s="4"/>
      <c r="AA118" s="4"/>
      <c r="AB118" s="20">
        <f>SUMIF(AC109,"=c21",AB109)</f>
        <v>0</v>
      </c>
      <c r="AC118" s="21"/>
      <c r="AD118" s="21" t="s">
        <v>798</v>
      </c>
      <c r="AE118" s="22">
        <f t="shared" si="21"/>
        <v>0</v>
      </c>
      <c r="AF118" s="23">
        <f>SUMIF($AC$411:$AC$503,"=c21",$AF$411:$AF$503)</f>
        <v>0</v>
      </c>
      <c r="AG118" s="22">
        <f>SUMIF(AC109,"=c21",AG109)</f>
        <v>0</v>
      </c>
      <c r="AH118" s="23"/>
      <c r="AI118" s="24"/>
      <c r="AJ118" s="2"/>
    </row>
    <row r="119" spans="6:36" s="12" customFormat="1" ht="15">
      <c r="F119" s="13"/>
      <c r="T119" s="4"/>
      <c r="U119" s="4"/>
      <c r="V119" s="4"/>
      <c r="W119" s="4"/>
      <c r="X119" s="4"/>
      <c r="Y119" s="4"/>
      <c r="Z119" s="4"/>
      <c r="AA119" s="4"/>
      <c r="AB119" s="20"/>
      <c r="AC119" s="21"/>
      <c r="AD119" s="21"/>
      <c r="AE119" s="22"/>
      <c r="AF119" s="23"/>
      <c r="AG119" s="22"/>
      <c r="AH119" s="23"/>
      <c r="AI119" s="24"/>
      <c r="AJ119" s="2"/>
    </row>
    <row r="120" spans="6:36" s="12" customFormat="1" ht="15.75" thickBot="1">
      <c r="F120" s="13"/>
      <c r="T120" s="4"/>
      <c r="U120" s="4"/>
      <c r="V120" s="4"/>
      <c r="W120" s="4"/>
      <c r="X120" s="4"/>
      <c r="Y120" s="4"/>
      <c r="Z120" s="4"/>
      <c r="AA120" s="4"/>
      <c r="AB120" s="25">
        <f>SUM(AB111:AB118)</f>
        <v>23</v>
      </c>
      <c r="AC120" s="26"/>
      <c r="AD120" s="26" t="s">
        <v>933</v>
      </c>
      <c r="AE120" s="27">
        <f>SUM(AE111:AE118)</f>
        <v>4272</v>
      </c>
      <c r="AF120" s="28">
        <f>SUM(AF111:AF118)</f>
        <v>0</v>
      </c>
      <c r="AG120" s="27"/>
      <c r="AH120" s="27"/>
      <c r="AI120" s="29"/>
      <c r="AJ120" s="2"/>
    </row>
    <row r="121" spans="6:36" s="12" customFormat="1" ht="15">
      <c r="F121" s="13"/>
      <c r="T121" s="4"/>
      <c r="U121" s="4"/>
      <c r="V121" s="4"/>
      <c r="W121" s="4"/>
      <c r="X121" s="4"/>
      <c r="Y121" s="4"/>
      <c r="Z121" s="4"/>
      <c r="AA121" s="4"/>
      <c r="AB121" s="37">
        <v>2019</v>
      </c>
      <c r="AC121" s="15"/>
      <c r="AD121" s="15"/>
      <c r="AE121" s="17"/>
      <c r="AF121" s="18"/>
      <c r="AG121" s="17"/>
      <c r="AH121" s="17"/>
      <c r="AI121" s="19"/>
      <c r="AJ121" s="2"/>
    </row>
    <row r="122" spans="6:36" s="12" customFormat="1" ht="15">
      <c r="F122" s="13"/>
      <c r="T122" s="4"/>
      <c r="U122" s="4"/>
      <c r="V122" s="4"/>
      <c r="W122" s="4"/>
      <c r="X122" s="4"/>
      <c r="Y122" s="4"/>
      <c r="Z122" s="4"/>
      <c r="AA122" s="4"/>
      <c r="AB122" s="20">
        <f aca="true" t="shared" si="22" ref="AB122:AB129">AB111</f>
        <v>23</v>
      </c>
      <c r="AC122" s="21"/>
      <c r="AD122" s="21" t="s">
        <v>24</v>
      </c>
      <c r="AE122" s="22">
        <f>AG122+AI122</f>
        <v>3204</v>
      </c>
      <c r="AF122" s="23">
        <f>SUMIF($AC$411:$AC$503,"=c11",$AF$411:$AF$503)</f>
        <v>0</v>
      </c>
      <c r="AG122" s="22">
        <f aca="true" t="shared" si="23" ref="AG122:AG129">AG111*0.75</f>
        <v>3204</v>
      </c>
      <c r="AH122" s="23"/>
      <c r="AI122" s="24"/>
      <c r="AJ122" s="2"/>
    </row>
    <row r="123" spans="6:36" s="12" customFormat="1" ht="15">
      <c r="F123" s="13"/>
      <c r="T123" s="4"/>
      <c r="U123" s="4"/>
      <c r="V123" s="4"/>
      <c r="W123" s="4"/>
      <c r="X123" s="4"/>
      <c r="Y123" s="4"/>
      <c r="Z123" s="4"/>
      <c r="AA123" s="4"/>
      <c r="AB123" s="20">
        <f t="shared" si="22"/>
        <v>0</v>
      </c>
      <c r="AC123" s="21"/>
      <c r="AD123" s="21" t="s">
        <v>33</v>
      </c>
      <c r="AE123" s="22">
        <f aca="true" t="shared" si="24" ref="AE123:AE129">AG123+AI123</f>
        <v>0</v>
      </c>
      <c r="AF123" s="23">
        <f>SUMIF($AC$411:$AC$503,"=c11o",$AF$411:$AF$503)</f>
        <v>0</v>
      </c>
      <c r="AG123" s="22">
        <f t="shared" si="23"/>
        <v>0</v>
      </c>
      <c r="AH123" s="23"/>
      <c r="AI123" s="24"/>
      <c r="AJ123" s="2"/>
    </row>
    <row r="124" spans="6:36" s="12" customFormat="1" ht="15">
      <c r="F124" s="13"/>
      <c r="T124" s="4"/>
      <c r="U124" s="4"/>
      <c r="V124" s="4"/>
      <c r="W124" s="4"/>
      <c r="X124" s="4"/>
      <c r="Y124" s="4"/>
      <c r="Z124" s="4"/>
      <c r="AA124" s="4"/>
      <c r="AB124" s="20">
        <f t="shared" si="22"/>
        <v>0</v>
      </c>
      <c r="AC124" s="21"/>
      <c r="AD124" s="21" t="s">
        <v>905</v>
      </c>
      <c r="AE124" s="22">
        <f t="shared" si="24"/>
        <v>0</v>
      </c>
      <c r="AF124" s="23">
        <f>SUMIF($AC$411:$AC$503,"=G11",$AF$411:$AF$503)</f>
        <v>0</v>
      </c>
      <c r="AG124" s="22">
        <f t="shared" si="23"/>
        <v>0</v>
      </c>
      <c r="AH124" s="23"/>
      <c r="AI124" s="24"/>
      <c r="AJ124" s="2"/>
    </row>
    <row r="125" spans="6:36" s="12" customFormat="1" ht="15">
      <c r="F125" s="13"/>
      <c r="T125" s="4"/>
      <c r="U125" s="4"/>
      <c r="V125" s="4"/>
      <c r="W125" s="4"/>
      <c r="X125" s="4"/>
      <c r="Y125" s="4"/>
      <c r="Z125" s="4"/>
      <c r="AA125" s="4"/>
      <c r="AB125" s="20">
        <f t="shared" si="22"/>
        <v>0</v>
      </c>
      <c r="AC125" s="21"/>
      <c r="AD125" s="21" t="s">
        <v>786</v>
      </c>
      <c r="AE125" s="22">
        <f t="shared" si="24"/>
        <v>0</v>
      </c>
      <c r="AF125" s="23">
        <f>SUMIF($AC$411:$AC$503,"=R",$AF$411:$AF$503)</f>
        <v>0</v>
      </c>
      <c r="AG125" s="22">
        <f t="shared" si="23"/>
        <v>0</v>
      </c>
      <c r="AH125" s="23"/>
      <c r="AI125" s="24"/>
      <c r="AJ125" s="2"/>
    </row>
    <row r="126" spans="6:36" s="12" customFormat="1" ht="15">
      <c r="F126" s="13"/>
      <c r="T126" s="4"/>
      <c r="U126" s="4"/>
      <c r="V126" s="4"/>
      <c r="W126" s="4"/>
      <c r="X126" s="4"/>
      <c r="Y126" s="4"/>
      <c r="Z126" s="4"/>
      <c r="AA126" s="4"/>
      <c r="AB126" s="20">
        <f t="shared" si="22"/>
        <v>0</v>
      </c>
      <c r="AC126" s="21"/>
      <c r="AD126" s="21" t="s">
        <v>759</v>
      </c>
      <c r="AE126" s="22">
        <f t="shared" si="24"/>
        <v>0</v>
      </c>
      <c r="AF126" s="23">
        <f>SUMIF($AC$411:$AC$503,"=C12a",$AF$411:$AF$503)</f>
        <v>0</v>
      </c>
      <c r="AG126" s="22">
        <f t="shared" si="23"/>
        <v>0</v>
      </c>
      <c r="AH126" s="22"/>
      <c r="AI126" s="24">
        <f>AI115*0.75</f>
        <v>0</v>
      </c>
      <c r="AJ126" s="2"/>
    </row>
    <row r="127" spans="6:36" s="12" customFormat="1" ht="15">
      <c r="F127" s="13"/>
      <c r="T127" s="4"/>
      <c r="U127" s="4"/>
      <c r="V127" s="4"/>
      <c r="W127" s="4"/>
      <c r="X127" s="4"/>
      <c r="Y127" s="4"/>
      <c r="Z127" s="4"/>
      <c r="AA127" s="4"/>
      <c r="AB127" s="20">
        <f t="shared" si="22"/>
        <v>0</v>
      </c>
      <c r="AC127" s="21"/>
      <c r="AD127" s="21" t="s">
        <v>38</v>
      </c>
      <c r="AE127" s="22">
        <f t="shared" si="24"/>
        <v>0</v>
      </c>
      <c r="AF127" s="23">
        <f>SUMIF($AC$411:$AC$503,"=c12b",$AF$411:$AF$503)</f>
        <v>0</v>
      </c>
      <c r="AG127" s="22">
        <f t="shared" si="23"/>
        <v>0</v>
      </c>
      <c r="AH127" s="22"/>
      <c r="AI127" s="24">
        <f>AI116*0.75</f>
        <v>0</v>
      </c>
      <c r="AJ127" s="2"/>
    </row>
    <row r="128" spans="6:36" s="12" customFormat="1" ht="15">
      <c r="F128" s="13"/>
      <c r="T128" s="4"/>
      <c r="U128" s="4"/>
      <c r="V128" s="4"/>
      <c r="W128" s="4"/>
      <c r="X128" s="4"/>
      <c r="Y128" s="4"/>
      <c r="Z128" s="4"/>
      <c r="AA128" s="4"/>
      <c r="AB128" s="20">
        <f t="shared" si="22"/>
        <v>0</v>
      </c>
      <c r="AC128" s="21"/>
      <c r="AD128" s="21" t="s">
        <v>916</v>
      </c>
      <c r="AE128" s="22">
        <f t="shared" si="24"/>
        <v>0</v>
      </c>
      <c r="AF128" s="23">
        <f>SUMIF($AC$411:$AC$503,"=G12",$AF$411:$AF$503)</f>
        <v>0</v>
      </c>
      <c r="AG128" s="22">
        <f t="shared" si="23"/>
        <v>0</v>
      </c>
      <c r="AH128" s="23"/>
      <c r="AI128" s="24"/>
      <c r="AJ128" s="2"/>
    </row>
    <row r="129" spans="6:36" s="12" customFormat="1" ht="15">
      <c r="F129" s="13"/>
      <c r="T129" s="4"/>
      <c r="U129" s="4"/>
      <c r="V129" s="4"/>
      <c r="W129" s="4"/>
      <c r="X129" s="4"/>
      <c r="Y129" s="4"/>
      <c r="Z129" s="4"/>
      <c r="AA129" s="4"/>
      <c r="AB129" s="20">
        <f t="shared" si="22"/>
        <v>0</v>
      </c>
      <c r="AC129" s="21"/>
      <c r="AD129" s="21" t="s">
        <v>798</v>
      </c>
      <c r="AE129" s="22">
        <f t="shared" si="24"/>
        <v>0</v>
      </c>
      <c r="AF129" s="23">
        <f>SUMIF($AC$411:$AC$503,"=c21",$AF$411:$AF$503)</f>
        <v>0</v>
      </c>
      <c r="AG129" s="22">
        <f t="shared" si="23"/>
        <v>0</v>
      </c>
      <c r="AH129" s="23"/>
      <c r="AI129" s="24"/>
      <c r="AJ129" s="2"/>
    </row>
    <row r="130" spans="6:36" s="12" customFormat="1" ht="15">
      <c r="F130" s="13"/>
      <c r="T130" s="4"/>
      <c r="U130" s="4"/>
      <c r="V130" s="4"/>
      <c r="W130" s="4"/>
      <c r="X130" s="4"/>
      <c r="Y130" s="4"/>
      <c r="Z130" s="4"/>
      <c r="AA130" s="4"/>
      <c r="AB130" s="20"/>
      <c r="AC130" s="21"/>
      <c r="AD130" s="21"/>
      <c r="AE130" s="22"/>
      <c r="AF130" s="23"/>
      <c r="AG130" s="22"/>
      <c r="AH130" s="23"/>
      <c r="AI130" s="24"/>
      <c r="AJ130" s="2"/>
    </row>
    <row r="131" spans="6:36" s="12" customFormat="1" ht="15.75" thickBot="1">
      <c r="F131" s="13"/>
      <c r="T131" s="4"/>
      <c r="U131" s="4"/>
      <c r="V131" s="4"/>
      <c r="W131" s="4"/>
      <c r="X131" s="4"/>
      <c r="Y131" s="4"/>
      <c r="Z131" s="4"/>
      <c r="AA131" s="4"/>
      <c r="AB131" s="25">
        <f>SUM(AB122:AB129)</f>
        <v>23</v>
      </c>
      <c r="AC131" s="26"/>
      <c r="AD131" s="26" t="s">
        <v>933</v>
      </c>
      <c r="AE131" s="27">
        <f>SUM(AE122:AE129)</f>
        <v>3204</v>
      </c>
      <c r="AF131" s="28">
        <f>SUM(AF122:AF129)</f>
        <v>0</v>
      </c>
      <c r="AG131" s="27"/>
      <c r="AH131" s="27"/>
      <c r="AI131" s="29"/>
      <c r="AJ131" s="2"/>
    </row>
    <row r="132" spans="6:36" s="12" customFormat="1" ht="15">
      <c r="F132" s="13"/>
      <c r="T132" s="4"/>
      <c r="U132" s="4"/>
      <c r="V132" s="4"/>
      <c r="W132" s="4"/>
      <c r="X132" s="4"/>
      <c r="Y132" s="4"/>
      <c r="Z132" s="4"/>
      <c r="AA132" s="4"/>
      <c r="AB132" s="37">
        <v>2020</v>
      </c>
      <c r="AC132" s="15"/>
      <c r="AD132" s="15"/>
      <c r="AE132" s="17"/>
      <c r="AF132" s="18"/>
      <c r="AG132" s="17"/>
      <c r="AH132" s="17"/>
      <c r="AI132" s="19"/>
      <c r="AJ132" s="2"/>
    </row>
    <row r="133" spans="6:36" s="12" customFormat="1" ht="15">
      <c r="F133" s="13"/>
      <c r="T133" s="4"/>
      <c r="U133" s="4"/>
      <c r="V133" s="4"/>
      <c r="W133" s="4"/>
      <c r="X133" s="4"/>
      <c r="Y133" s="4"/>
      <c r="Z133" s="4"/>
      <c r="AA133" s="4"/>
      <c r="AB133" s="20">
        <f aca="true" t="shared" si="25" ref="AB133:AB140">AB111</f>
        <v>23</v>
      </c>
      <c r="AC133" s="21"/>
      <c r="AD133" s="21" t="s">
        <v>24</v>
      </c>
      <c r="AE133" s="22">
        <f>AG133+AI133</f>
        <v>1068</v>
      </c>
      <c r="AF133" s="23">
        <f>SUMIF($AC$411:$AC$503,"=c11",$AF$411:$AF$503)</f>
        <v>0</v>
      </c>
      <c r="AG133" s="22">
        <f aca="true" t="shared" si="26" ref="AG133:AG140">AG111*0.25</f>
        <v>1068</v>
      </c>
      <c r="AH133" s="23"/>
      <c r="AI133" s="24"/>
      <c r="AJ133" s="2"/>
    </row>
    <row r="134" spans="6:36" s="12" customFormat="1" ht="15">
      <c r="F134" s="13"/>
      <c r="T134" s="4"/>
      <c r="U134" s="4"/>
      <c r="V134" s="4"/>
      <c r="W134" s="4"/>
      <c r="X134" s="4"/>
      <c r="Y134" s="4"/>
      <c r="Z134" s="4"/>
      <c r="AA134" s="4"/>
      <c r="AB134" s="20">
        <f t="shared" si="25"/>
        <v>0</v>
      </c>
      <c r="AC134" s="21"/>
      <c r="AD134" s="21" t="s">
        <v>33</v>
      </c>
      <c r="AE134" s="22">
        <f aca="true" t="shared" si="27" ref="AE134:AE140">AG134+AI134</f>
        <v>0</v>
      </c>
      <c r="AF134" s="23">
        <f>SUMIF($AC$411:$AC$503,"=c11o",$AF$411:$AF$503)</f>
        <v>0</v>
      </c>
      <c r="AG134" s="22">
        <f t="shared" si="26"/>
        <v>0</v>
      </c>
      <c r="AH134" s="23"/>
      <c r="AI134" s="24"/>
      <c r="AJ134" s="2"/>
    </row>
    <row r="135" spans="6:36" s="12" customFormat="1" ht="15">
      <c r="F135" s="13"/>
      <c r="T135" s="4"/>
      <c r="U135" s="4"/>
      <c r="V135" s="4"/>
      <c r="W135" s="4"/>
      <c r="X135" s="4"/>
      <c r="Y135" s="4"/>
      <c r="Z135" s="4"/>
      <c r="AA135" s="4"/>
      <c r="AB135" s="20">
        <f t="shared" si="25"/>
        <v>0</v>
      </c>
      <c r="AC135" s="21"/>
      <c r="AD135" s="21" t="s">
        <v>905</v>
      </c>
      <c r="AE135" s="22">
        <f t="shared" si="27"/>
        <v>0</v>
      </c>
      <c r="AF135" s="23">
        <f>SUMIF($AC$411:$AC$503,"=G11",$AF$411:$AF$503)</f>
        <v>0</v>
      </c>
      <c r="AG135" s="22">
        <f t="shared" si="26"/>
        <v>0</v>
      </c>
      <c r="AH135" s="23"/>
      <c r="AI135" s="24"/>
      <c r="AJ135" s="2"/>
    </row>
    <row r="136" spans="6:36" s="12" customFormat="1" ht="15">
      <c r="F136" s="13"/>
      <c r="T136" s="4"/>
      <c r="U136" s="4"/>
      <c r="V136" s="4"/>
      <c r="W136" s="4"/>
      <c r="X136" s="4"/>
      <c r="Y136" s="4"/>
      <c r="Z136" s="4"/>
      <c r="AA136" s="4"/>
      <c r="AB136" s="20">
        <f t="shared" si="25"/>
        <v>0</v>
      </c>
      <c r="AC136" s="21"/>
      <c r="AD136" s="21" t="s">
        <v>786</v>
      </c>
      <c r="AE136" s="22">
        <f t="shared" si="27"/>
        <v>0</v>
      </c>
      <c r="AF136" s="23">
        <f>SUMIF($AC$411:$AC$503,"=R",$AF$411:$AF$503)</f>
        <v>0</v>
      </c>
      <c r="AG136" s="22">
        <f t="shared" si="26"/>
        <v>0</v>
      </c>
      <c r="AH136" s="23"/>
      <c r="AI136" s="24"/>
      <c r="AJ136" s="2"/>
    </row>
    <row r="137" spans="6:36" s="12" customFormat="1" ht="15">
      <c r="F137" s="13"/>
      <c r="T137" s="4"/>
      <c r="U137" s="4"/>
      <c r="V137" s="4"/>
      <c r="W137" s="4"/>
      <c r="X137" s="4"/>
      <c r="Y137" s="4"/>
      <c r="Z137" s="4"/>
      <c r="AA137" s="4"/>
      <c r="AB137" s="20">
        <f t="shared" si="25"/>
        <v>0</v>
      </c>
      <c r="AC137" s="21"/>
      <c r="AD137" s="21" t="s">
        <v>759</v>
      </c>
      <c r="AE137" s="22">
        <f t="shared" si="27"/>
        <v>0</v>
      </c>
      <c r="AF137" s="23">
        <f>SUMIF($AC$411:$AC$503,"=C12a",$AF$411:$AF$503)</f>
        <v>0</v>
      </c>
      <c r="AG137" s="22">
        <f t="shared" si="26"/>
        <v>0</v>
      </c>
      <c r="AH137" s="22"/>
      <c r="AI137" s="24">
        <f>AI115*0.25</f>
        <v>0</v>
      </c>
      <c r="AJ137" s="2"/>
    </row>
    <row r="138" spans="6:36" s="12" customFormat="1" ht="15">
      <c r="F138" s="13"/>
      <c r="T138" s="4"/>
      <c r="U138" s="4"/>
      <c r="V138" s="4"/>
      <c r="W138" s="4"/>
      <c r="X138" s="4"/>
      <c r="Y138" s="4"/>
      <c r="Z138" s="4"/>
      <c r="AA138" s="4"/>
      <c r="AB138" s="20">
        <f t="shared" si="25"/>
        <v>0</v>
      </c>
      <c r="AC138" s="21"/>
      <c r="AD138" s="21" t="s">
        <v>38</v>
      </c>
      <c r="AE138" s="22">
        <f t="shared" si="27"/>
        <v>0</v>
      </c>
      <c r="AF138" s="23">
        <f>SUMIF($AC$411:$AC$503,"=c12b",$AF$411:$AF$503)</f>
        <v>0</v>
      </c>
      <c r="AG138" s="22">
        <f t="shared" si="26"/>
        <v>0</v>
      </c>
      <c r="AH138" s="22"/>
      <c r="AI138" s="24">
        <f>AI116*0.25</f>
        <v>0</v>
      </c>
      <c r="AJ138" s="2"/>
    </row>
    <row r="139" spans="6:36" s="12" customFormat="1" ht="15">
      <c r="F139" s="13"/>
      <c r="T139" s="4"/>
      <c r="U139" s="4"/>
      <c r="V139" s="4"/>
      <c r="W139" s="4"/>
      <c r="X139" s="4"/>
      <c r="Y139" s="4"/>
      <c r="Z139" s="4"/>
      <c r="AA139" s="4"/>
      <c r="AB139" s="20">
        <f t="shared" si="25"/>
        <v>0</v>
      </c>
      <c r="AC139" s="21"/>
      <c r="AD139" s="21" t="s">
        <v>916</v>
      </c>
      <c r="AE139" s="22">
        <f t="shared" si="27"/>
        <v>0</v>
      </c>
      <c r="AF139" s="23">
        <f>SUMIF($AC$411:$AC$503,"=G12",$AF$411:$AF$503)</f>
        <v>0</v>
      </c>
      <c r="AG139" s="22">
        <f t="shared" si="26"/>
        <v>0</v>
      </c>
      <c r="AH139" s="23"/>
      <c r="AI139" s="24"/>
      <c r="AJ139" s="2"/>
    </row>
    <row r="140" spans="6:36" s="12" customFormat="1" ht="15">
      <c r="F140" s="13"/>
      <c r="T140" s="4"/>
      <c r="U140" s="4"/>
      <c r="V140" s="4"/>
      <c r="W140" s="4"/>
      <c r="X140" s="4"/>
      <c r="Y140" s="4"/>
      <c r="Z140" s="4"/>
      <c r="AA140" s="4"/>
      <c r="AB140" s="20">
        <f t="shared" si="25"/>
        <v>0</v>
      </c>
      <c r="AC140" s="21"/>
      <c r="AD140" s="21" t="s">
        <v>798</v>
      </c>
      <c r="AE140" s="22">
        <f t="shared" si="27"/>
        <v>0</v>
      </c>
      <c r="AF140" s="23">
        <f>SUMIF($AC$411:$AC$503,"=c21",$AF$411:$AF$503)</f>
        <v>0</v>
      </c>
      <c r="AG140" s="22">
        <f t="shared" si="26"/>
        <v>0</v>
      </c>
      <c r="AH140" s="23"/>
      <c r="AI140" s="24"/>
      <c r="AJ140" s="2"/>
    </row>
    <row r="141" spans="6:36" s="12" customFormat="1" ht="15">
      <c r="F141" s="13"/>
      <c r="T141" s="4"/>
      <c r="U141" s="4"/>
      <c r="V141" s="4"/>
      <c r="W141" s="4"/>
      <c r="X141" s="4"/>
      <c r="Y141" s="4"/>
      <c r="Z141" s="4"/>
      <c r="AA141" s="4"/>
      <c r="AB141" s="20"/>
      <c r="AC141" s="21"/>
      <c r="AD141" s="21"/>
      <c r="AE141" s="22"/>
      <c r="AF141" s="23"/>
      <c r="AG141" s="22"/>
      <c r="AH141" s="23"/>
      <c r="AI141" s="24"/>
      <c r="AJ141" s="2"/>
    </row>
    <row r="142" spans="6:36" s="12" customFormat="1" ht="15.75" thickBot="1">
      <c r="F142" s="13"/>
      <c r="T142" s="4"/>
      <c r="U142" s="4"/>
      <c r="V142" s="4"/>
      <c r="W142" s="4"/>
      <c r="X142" s="4"/>
      <c r="Y142" s="4"/>
      <c r="Z142" s="4"/>
      <c r="AA142" s="4"/>
      <c r="AB142" s="25">
        <f>SUM(AB133:AB140)</f>
        <v>23</v>
      </c>
      <c r="AC142" s="26"/>
      <c r="AD142" s="26" t="s">
        <v>933</v>
      </c>
      <c r="AE142" s="27">
        <f>SUM(AE133:AE140)</f>
        <v>1068</v>
      </c>
      <c r="AF142" s="28">
        <f>SUM(AF133:AF140)</f>
        <v>0</v>
      </c>
      <c r="AG142" s="27"/>
      <c r="AH142" s="27"/>
      <c r="AI142" s="29"/>
      <c r="AJ142" s="2"/>
    </row>
    <row r="143" spans="6:36" s="12" customFormat="1" ht="15">
      <c r="F143" s="1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5"/>
      <c r="AF143" s="6"/>
      <c r="AG143" s="5"/>
      <c r="AH143" s="5"/>
      <c r="AI143" s="5"/>
      <c r="AJ143" s="2"/>
    </row>
    <row r="144" spans="6:36" s="12" customFormat="1" ht="15">
      <c r="F144" s="1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5"/>
      <c r="AF144" s="6"/>
      <c r="AG144" s="5"/>
      <c r="AH144" s="5"/>
      <c r="AI144" s="5"/>
      <c r="AJ144" s="2"/>
    </row>
    <row r="145" spans="6:36" s="12" customFormat="1" ht="15">
      <c r="F145" s="1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5"/>
      <c r="AF145" s="6"/>
      <c r="AG145" s="5"/>
      <c r="AH145" s="6"/>
      <c r="AI145" s="5"/>
      <c r="AJ145" s="2"/>
    </row>
    <row r="146" spans="1:36" s="1" customFormat="1" ht="15.75" thickBot="1">
      <c r="A146" s="1">
        <v>7</v>
      </c>
      <c r="B146" s="1">
        <v>8321958030</v>
      </c>
      <c r="C146" s="1" t="s">
        <v>884</v>
      </c>
      <c r="D146" s="1">
        <v>75321013</v>
      </c>
      <c r="E146" s="1">
        <v>1</v>
      </c>
      <c r="F146" s="11" t="s">
        <v>885</v>
      </c>
      <c r="G146" s="1" t="s">
        <v>242</v>
      </c>
      <c r="H146" s="1" t="s">
        <v>242</v>
      </c>
      <c r="K146" s="1" t="s">
        <v>28</v>
      </c>
      <c r="L146" s="1" t="s">
        <v>26</v>
      </c>
      <c r="S146" s="1" t="s">
        <v>886</v>
      </c>
      <c r="T146" s="7" t="s">
        <v>242</v>
      </c>
      <c r="U146" s="7" t="s">
        <v>825</v>
      </c>
      <c r="V146" s="7"/>
      <c r="W146" s="7"/>
      <c r="X146" s="7" t="s">
        <v>28</v>
      </c>
      <c r="Y146" s="7" t="s">
        <v>26</v>
      </c>
      <c r="Z146" s="7">
        <v>7952585</v>
      </c>
      <c r="AA146" s="7" t="s">
        <v>887</v>
      </c>
      <c r="AB146" s="7">
        <v>6</v>
      </c>
      <c r="AC146" s="7" t="s">
        <v>24</v>
      </c>
      <c r="AD146" s="9">
        <v>2052</v>
      </c>
      <c r="AE146" s="8">
        <f>AG146+AI146</f>
        <v>1641</v>
      </c>
      <c r="AF146" s="9">
        <v>2052</v>
      </c>
      <c r="AG146" s="8">
        <f>INT(AF146*0.8)</f>
        <v>1641</v>
      </c>
      <c r="AH146" s="9">
        <v>0</v>
      </c>
      <c r="AI146" s="8">
        <f>INT(AH146*0.8)</f>
        <v>0</v>
      </c>
      <c r="AJ146" s="3">
        <v>0</v>
      </c>
    </row>
    <row r="147" spans="6:36" s="12" customFormat="1" ht="15">
      <c r="F147" s="13"/>
      <c r="T147" s="4"/>
      <c r="U147" s="4"/>
      <c r="V147" s="4"/>
      <c r="W147" s="4"/>
      <c r="X147" s="4"/>
      <c r="Y147" s="4"/>
      <c r="Z147" s="4"/>
      <c r="AA147" s="4"/>
      <c r="AB147" s="14" t="s">
        <v>943</v>
      </c>
      <c r="AC147" s="15"/>
      <c r="AD147" s="16" t="s">
        <v>944</v>
      </c>
      <c r="AE147" s="17" t="s">
        <v>945</v>
      </c>
      <c r="AF147" s="18"/>
      <c r="AG147" s="17" t="s">
        <v>946</v>
      </c>
      <c r="AH147" s="18"/>
      <c r="AI147" s="19" t="s">
        <v>947</v>
      </c>
      <c r="AJ147" s="2"/>
    </row>
    <row r="148" spans="6:36" s="12" customFormat="1" ht="15">
      <c r="F148" s="13"/>
      <c r="T148" s="4"/>
      <c r="U148" s="4"/>
      <c r="V148" s="4"/>
      <c r="W148" s="4"/>
      <c r="X148" s="4"/>
      <c r="Y148" s="4"/>
      <c r="Z148" s="4"/>
      <c r="AA148" s="4"/>
      <c r="AB148" s="20">
        <f>SUMIF(AC146,"=c11",AB146)</f>
        <v>6</v>
      </c>
      <c r="AC148" s="21"/>
      <c r="AD148" s="21" t="s">
        <v>24</v>
      </c>
      <c r="AE148" s="22">
        <f>AG148+AI148</f>
        <v>1641</v>
      </c>
      <c r="AF148" s="23">
        <f>SUMIF($AC$411:$AC$503,"=c11",$AF$411:$AF$503)</f>
        <v>0</v>
      </c>
      <c r="AG148" s="22">
        <f>SUMIF(AC146,"=c11",AG146)</f>
        <v>1641</v>
      </c>
      <c r="AH148" s="23"/>
      <c r="AI148" s="24"/>
      <c r="AJ148" s="2"/>
    </row>
    <row r="149" spans="6:36" s="12" customFormat="1" ht="15">
      <c r="F149" s="13"/>
      <c r="T149" s="4"/>
      <c r="U149" s="4"/>
      <c r="V149" s="4"/>
      <c r="W149" s="4"/>
      <c r="X149" s="4"/>
      <c r="Y149" s="4"/>
      <c r="Z149" s="4"/>
      <c r="AA149" s="4"/>
      <c r="AB149" s="20">
        <f>SUMIF($AC$3:$AC$380,"=c11o",$AB$3:$AB$380)</f>
        <v>0</v>
      </c>
      <c r="AC149" s="21"/>
      <c r="AD149" s="21" t="s">
        <v>33</v>
      </c>
      <c r="AE149" s="22">
        <f aca="true" t="shared" si="28" ref="AE149:AE155">AG149+AI149</f>
        <v>0</v>
      </c>
      <c r="AF149" s="23">
        <f>SUMIF($AC$411:$AC$503,"=c11o",$AF$411:$AF$503)</f>
        <v>0</v>
      </c>
      <c r="AG149" s="22">
        <f>SUMIF($AC$3:$AC$380,"=c11o",$AG$3:$AG$380)</f>
        <v>0</v>
      </c>
      <c r="AH149" s="23"/>
      <c r="AI149" s="24"/>
      <c r="AJ149" s="2"/>
    </row>
    <row r="150" spans="6:36" s="12" customFormat="1" ht="15">
      <c r="F150" s="13"/>
      <c r="T150" s="4"/>
      <c r="U150" s="4"/>
      <c r="V150" s="4"/>
      <c r="W150" s="4"/>
      <c r="X150" s="4"/>
      <c r="Y150" s="4"/>
      <c r="Z150" s="4"/>
      <c r="AA150" s="4"/>
      <c r="AB150" s="20">
        <f>SUMIF($AC$3:$AC$380,"=g11",$AB$3:$AB$380)</f>
        <v>0</v>
      </c>
      <c r="AC150" s="21"/>
      <c r="AD150" s="21" t="s">
        <v>905</v>
      </c>
      <c r="AE150" s="22">
        <f t="shared" si="28"/>
        <v>0</v>
      </c>
      <c r="AF150" s="23">
        <f>SUMIF($AC$411:$AC$503,"=G11",$AF$411:$AF$503)</f>
        <v>0</v>
      </c>
      <c r="AG150" s="22">
        <f>SUMIF($AC$3:$AC$380,"=g11",$AG$3:$AG$380)</f>
        <v>0</v>
      </c>
      <c r="AH150" s="23"/>
      <c r="AI150" s="24"/>
      <c r="AJ150" s="2"/>
    </row>
    <row r="151" spans="6:36" s="12" customFormat="1" ht="15">
      <c r="F151" s="13"/>
      <c r="T151" s="4"/>
      <c r="U151" s="4"/>
      <c r="V151" s="4"/>
      <c r="W151" s="4"/>
      <c r="X151" s="4"/>
      <c r="Y151" s="4"/>
      <c r="Z151" s="4"/>
      <c r="AA151" s="4"/>
      <c r="AB151" s="20">
        <f>SUMIF($AC$3:$AC$380,"=r",$AB$3:$AB$380)</f>
        <v>0</v>
      </c>
      <c r="AC151" s="21"/>
      <c r="AD151" s="21" t="s">
        <v>786</v>
      </c>
      <c r="AE151" s="22">
        <f t="shared" si="28"/>
        <v>0</v>
      </c>
      <c r="AF151" s="23">
        <f>SUMIF($AC$411:$AC$503,"=R",$AF$411:$AF$503)</f>
        <v>0</v>
      </c>
      <c r="AG151" s="22">
        <f>SUMIF($AC$3:$AC$380,"=r",$AG$3:$AG$380)</f>
        <v>0</v>
      </c>
      <c r="AH151" s="23"/>
      <c r="AI151" s="24"/>
      <c r="AJ151" s="2"/>
    </row>
    <row r="152" spans="6:36" s="12" customFormat="1" ht="15">
      <c r="F152" s="13"/>
      <c r="T152" s="4"/>
      <c r="U152" s="4"/>
      <c r="V152" s="4"/>
      <c r="W152" s="4"/>
      <c r="X152" s="4"/>
      <c r="Y152" s="4"/>
      <c r="Z152" s="4"/>
      <c r="AA152" s="4"/>
      <c r="AB152" s="20">
        <f>SUMIF(AC146,"=c12a",AB146)</f>
        <v>0</v>
      </c>
      <c r="AC152" s="21"/>
      <c r="AD152" s="21" t="s">
        <v>759</v>
      </c>
      <c r="AE152" s="22">
        <f t="shared" si="28"/>
        <v>0</v>
      </c>
      <c r="AF152" s="23">
        <f>SUMIF($AC$411:$AC$503,"=C12a",$AF$411:$AF$503)</f>
        <v>0</v>
      </c>
      <c r="AG152" s="22">
        <f>SUMIF(AC146,"=C12a",AG146)</f>
        <v>0</v>
      </c>
      <c r="AH152" s="23">
        <f>SUMIF($AC$411:$AC$503,"=C12a",$AH$411:$AH$503)</f>
        <v>0</v>
      </c>
      <c r="AI152" s="24">
        <f>SUMIF(AC146,"=C12a",AI146)</f>
        <v>0</v>
      </c>
      <c r="AJ152" s="2"/>
    </row>
    <row r="153" spans="6:36" s="12" customFormat="1" ht="15">
      <c r="F153" s="13"/>
      <c r="T153" s="4"/>
      <c r="U153" s="4"/>
      <c r="V153" s="4"/>
      <c r="W153" s="4"/>
      <c r="X153" s="4"/>
      <c r="Y153" s="4"/>
      <c r="Z153" s="4"/>
      <c r="AA153" s="4"/>
      <c r="AB153" s="20">
        <f>SUMIF(AC146,"=c12b",AB146)</f>
        <v>0</v>
      </c>
      <c r="AC153" s="21"/>
      <c r="AD153" s="21" t="s">
        <v>38</v>
      </c>
      <c r="AE153" s="22">
        <f t="shared" si="28"/>
        <v>0</v>
      </c>
      <c r="AF153" s="23">
        <f>SUMIF($AC$411:$AC$503,"=c12b",$AF$411:$AF$503)</f>
        <v>0</v>
      </c>
      <c r="AG153" s="22">
        <f>SUMIF(AC146,"=C12b",AG146)</f>
        <v>0</v>
      </c>
      <c r="AH153" s="23">
        <f>SUMIF($AC$411:$AC$503,"=c12b",$AH$411:$AH$503)</f>
        <v>0</v>
      </c>
      <c r="AI153" s="24">
        <f>SUMIF(AC146,"=C12b",AG146)</f>
        <v>0</v>
      </c>
      <c r="AJ153" s="2"/>
    </row>
    <row r="154" spans="6:36" s="12" customFormat="1" ht="15">
      <c r="F154" s="13"/>
      <c r="T154" s="4"/>
      <c r="U154" s="4"/>
      <c r="V154" s="4"/>
      <c r="W154" s="4"/>
      <c r="X154" s="4"/>
      <c r="Y154" s="4"/>
      <c r="Z154" s="4"/>
      <c r="AA154" s="4"/>
      <c r="AB154" s="20">
        <f>SUMIF($AC$3:$AC$380,"=g12",$AB$3:$AB$380)</f>
        <v>0</v>
      </c>
      <c r="AC154" s="21"/>
      <c r="AD154" s="21" t="s">
        <v>916</v>
      </c>
      <c r="AE154" s="22">
        <f t="shared" si="28"/>
        <v>0</v>
      </c>
      <c r="AF154" s="23">
        <f>SUMIF($AC$411:$AC$503,"=G12",$AF$411:$AF$503)</f>
        <v>0</v>
      </c>
      <c r="AG154" s="22">
        <f>SUMIF($AC$3:$AC$380,"=g12",$AG$3:$AG$380)</f>
        <v>0</v>
      </c>
      <c r="AH154" s="23"/>
      <c r="AI154" s="24"/>
      <c r="AJ154" s="2"/>
    </row>
    <row r="155" spans="6:36" s="12" customFormat="1" ht="15">
      <c r="F155" s="13"/>
      <c r="T155" s="4"/>
      <c r="U155" s="4"/>
      <c r="V155" s="4"/>
      <c r="W155" s="4"/>
      <c r="X155" s="4"/>
      <c r="Y155" s="4"/>
      <c r="Z155" s="4"/>
      <c r="AA155" s="4"/>
      <c r="AB155" s="20">
        <f>SUMIF(AC146,"=c21",AB146)</f>
        <v>0</v>
      </c>
      <c r="AC155" s="21"/>
      <c r="AD155" s="21" t="s">
        <v>798</v>
      </c>
      <c r="AE155" s="22">
        <f t="shared" si="28"/>
        <v>0</v>
      </c>
      <c r="AF155" s="23">
        <f>SUMIF($AC$411:$AC$503,"=c21",$AF$411:$AF$503)</f>
        <v>0</v>
      </c>
      <c r="AG155" s="22">
        <f>SUMIF(AC146,"=c21",AG146)</f>
        <v>0</v>
      </c>
      <c r="AH155" s="23"/>
      <c r="AI155" s="24"/>
      <c r="AJ155" s="2"/>
    </row>
    <row r="156" spans="6:36" s="12" customFormat="1" ht="15">
      <c r="F156" s="13"/>
      <c r="T156" s="4"/>
      <c r="U156" s="4"/>
      <c r="V156" s="4"/>
      <c r="W156" s="4"/>
      <c r="X156" s="4"/>
      <c r="Y156" s="4"/>
      <c r="Z156" s="4"/>
      <c r="AA156" s="4"/>
      <c r="AB156" s="20"/>
      <c r="AC156" s="21"/>
      <c r="AD156" s="21"/>
      <c r="AE156" s="22"/>
      <c r="AF156" s="23"/>
      <c r="AG156" s="22"/>
      <c r="AH156" s="23"/>
      <c r="AI156" s="24"/>
      <c r="AJ156" s="2"/>
    </row>
    <row r="157" spans="6:36" s="12" customFormat="1" ht="15.75" thickBot="1">
      <c r="F157" s="13"/>
      <c r="T157" s="4"/>
      <c r="U157" s="4"/>
      <c r="V157" s="4"/>
      <c r="W157" s="4"/>
      <c r="X157" s="4"/>
      <c r="Y157" s="4"/>
      <c r="Z157" s="4"/>
      <c r="AA157" s="4"/>
      <c r="AB157" s="25">
        <f>SUM(AB148:AB155)</f>
        <v>6</v>
      </c>
      <c r="AC157" s="26"/>
      <c r="AD157" s="26" t="s">
        <v>933</v>
      </c>
      <c r="AE157" s="27">
        <f>SUM(AE148:AE155)</f>
        <v>1641</v>
      </c>
      <c r="AF157" s="28">
        <f>SUM(AF148:AF155)</f>
        <v>0</v>
      </c>
      <c r="AG157" s="27"/>
      <c r="AH157" s="27"/>
      <c r="AI157" s="29"/>
      <c r="AJ157" s="2"/>
    </row>
    <row r="158" spans="6:36" s="12" customFormat="1" ht="15">
      <c r="F158" s="13"/>
      <c r="T158" s="4"/>
      <c r="U158" s="4"/>
      <c r="V158" s="4"/>
      <c r="W158" s="4"/>
      <c r="X158" s="4"/>
      <c r="Y158" s="4"/>
      <c r="Z158" s="4"/>
      <c r="AA158" s="4"/>
      <c r="AB158" s="37">
        <v>2019</v>
      </c>
      <c r="AC158" s="15"/>
      <c r="AD158" s="15"/>
      <c r="AE158" s="17"/>
      <c r="AF158" s="18"/>
      <c r="AG158" s="17"/>
      <c r="AH158" s="17"/>
      <c r="AI158" s="19"/>
      <c r="AJ158" s="2"/>
    </row>
    <row r="159" spans="6:36" s="12" customFormat="1" ht="15">
      <c r="F159" s="13"/>
      <c r="T159" s="4"/>
      <c r="U159" s="4"/>
      <c r="V159" s="4"/>
      <c r="W159" s="4"/>
      <c r="X159" s="4"/>
      <c r="Y159" s="4"/>
      <c r="Z159" s="4"/>
      <c r="AA159" s="4"/>
      <c r="AB159" s="20">
        <f aca="true" t="shared" si="29" ref="AB159:AB166">AB148</f>
        <v>6</v>
      </c>
      <c r="AC159" s="21"/>
      <c r="AD159" s="21" t="s">
        <v>24</v>
      </c>
      <c r="AE159" s="22">
        <f>AG159+AI159</f>
        <v>1230.75</v>
      </c>
      <c r="AF159" s="23">
        <f>SUMIF($AC$411:$AC$503,"=c11",$AF$411:$AF$503)</f>
        <v>0</v>
      </c>
      <c r="AG159" s="22">
        <f aca="true" t="shared" si="30" ref="AG159:AG166">AG148*0.75</f>
        <v>1230.75</v>
      </c>
      <c r="AH159" s="23"/>
      <c r="AI159" s="24"/>
      <c r="AJ159" s="2"/>
    </row>
    <row r="160" spans="6:36" s="12" customFormat="1" ht="15">
      <c r="F160" s="13"/>
      <c r="T160" s="4"/>
      <c r="U160" s="4"/>
      <c r="V160" s="4"/>
      <c r="W160" s="4"/>
      <c r="X160" s="4"/>
      <c r="Y160" s="4"/>
      <c r="Z160" s="4"/>
      <c r="AA160" s="4"/>
      <c r="AB160" s="20">
        <f t="shared" si="29"/>
        <v>0</v>
      </c>
      <c r="AC160" s="21"/>
      <c r="AD160" s="21" t="s">
        <v>33</v>
      </c>
      <c r="AE160" s="22">
        <f aca="true" t="shared" si="31" ref="AE160:AE166">AG160+AI160</f>
        <v>0</v>
      </c>
      <c r="AF160" s="23">
        <f>SUMIF($AC$411:$AC$503,"=c11o",$AF$411:$AF$503)</f>
        <v>0</v>
      </c>
      <c r="AG160" s="22">
        <f t="shared" si="30"/>
        <v>0</v>
      </c>
      <c r="AH160" s="23"/>
      <c r="AI160" s="24"/>
      <c r="AJ160" s="2"/>
    </row>
    <row r="161" spans="6:36" s="12" customFormat="1" ht="15">
      <c r="F161" s="13"/>
      <c r="T161" s="4"/>
      <c r="U161" s="4"/>
      <c r="V161" s="4"/>
      <c r="W161" s="4"/>
      <c r="X161" s="4"/>
      <c r="Y161" s="4"/>
      <c r="Z161" s="4"/>
      <c r="AA161" s="4"/>
      <c r="AB161" s="20">
        <f t="shared" si="29"/>
        <v>0</v>
      </c>
      <c r="AC161" s="21"/>
      <c r="AD161" s="21" t="s">
        <v>905</v>
      </c>
      <c r="AE161" s="22">
        <f t="shared" si="31"/>
        <v>0</v>
      </c>
      <c r="AF161" s="23">
        <f>SUMIF($AC$411:$AC$503,"=G11",$AF$411:$AF$503)</f>
        <v>0</v>
      </c>
      <c r="AG161" s="22">
        <f t="shared" si="30"/>
        <v>0</v>
      </c>
      <c r="AH161" s="23"/>
      <c r="AI161" s="24"/>
      <c r="AJ161" s="2"/>
    </row>
    <row r="162" spans="6:36" s="12" customFormat="1" ht="15">
      <c r="F162" s="13"/>
      <c r="T162" s="4"/>
      <c r="U162" s="4"/>
      <c r="V162" s="4"/>
      <c r="W162" s="4"/>
      <c r="X162" s="4"/>
      <c r="Y162" s="4"/>
      <c r="Z162" s="4"/>
      <c r="AA162" s="4"/>
      <c r="AB162" s="20">
        <f t="shared" si="29"/>
        <v>0</v>
      </c>
      <c r="AC162" s="21"/>
      <c r="AD162" s="21" t="s">
        <v>786</v>
      </c>
      <c r="AE162" s="22">
        <f t="shared" si="31"/>
        <v>0</v>
      </c>
      <c r="AF162" s="23">
        <f>SUMIF($AC$411:$AC$503,"=R",$AF$411:$AF$503)</f>
        <v>0</v>
      </c>
      <c r="AG162" s="22">
        <f t="shared" si="30"/>
        <v>0</v>
      </c>
      <c r="AH162" s="23"/>
      <c r="AI162" s="24"/>
      <c r="AJ162" s="2"/>
    </row>
    <row r="163" spans="6:36" s="12" customFormat="1" ht="15">
      <c r="F163" s="13"/>
      <c r="T163" s="4"/>
      <c r="U163" s="4"/>
      <c r="V163" s="4"/>
      <c r="W163" s="4"/>
      <c r="X163" s="4"/>
      <c r="Y163" s="4"/>
      <c r="Z163" s="4"/>
      <c r="AA163" s="4"/>
      <c r="AB163" s="20">
        <f t="shared" si="29"/>
        <v>0</v>
      </c>
      <c r="AC163" s="21"/>
      <c r="AD163" s="21" t="s">
        <v>759</v>
      </c>
      <c r="AE163" s="22">
        <f t="shared" si="31"/>
        <v>0</v>
      </c>
      <c r="AF163" s="23">
        <f>SUMIF($AC$411:$AC$503,"=C12a",$AF$411:$AF$503)</f>
        <v>0</v>
      </c>
      <c r="AG163" s="22">
        <f t="shared" si="30"/>
        <v>0</v>
      </c>
      <c r="AH163" s="22"/>
      <c r="AI163" s="24">
        <f>AI152*0.75</f>
        <v>0</v>
      </c>
      <c r="AJ163" s="2"/>
    </row>
    <row r="164" spans="6:36" s="12" customFormat="1" ht="15">
      <c r="F164" s="13"/>
      <c r="T164" s="4"/>
      <c r="U164" s="4"/>
      <c r="V164" s="4"/>
      <c r="W164" s="4"/>
      <c r="X164" s="4"/>
      <c r="Y164" s="4"/>
      <c r="Z164" s="4"/>
      <c r="AA164" s="4"/>
      <c r="AB164" s="20">
        <f t="shared" si="29"/>
        <v>0</v>
      </c>
      <c r="AC164" s="21"/>
      <c r="AD164" s="21" t="s">
        <v>38</v>
      </c>
      <c r="AE164" s="22">
        <f t="shared" si="31"/>
        <v>0</v>
      </c>
      <c r="AF164" s="23">
        <f>SUMIF($AC$411:$AC$503,"=c12b",$AF$411:$AF$503)</f>
        <v>0</v>
      </c>
      <c r="AG164" s="22">
        <f t="shared" si="30"/>
        <v>0</v>
      </c>
      <c r="AH164" s="22"/>
      <c r="AI164" s="24">
        <f>AI153*0.75</f>
        <v>0</v>
      </c>
      <c r="AJ164" s="2"/>
    </row>
    <row r="165" spans="6:36" s="12" customFormat="1" ht="15">
      <c r="F165" s="13"/>
      <c r="T165" s="4"/>
      <c r="U165" s="4"/>
      <c r="V165" s="4"/>
      <c r="W165" s="4"/>
      <c r="X165" s="4"/>
      <c r="Y165" s="4"/>
      <c r="Z165" s="4"/>
      <c r="AA165" s="4"/>
      <c r="AB165" s="20">
        <f t="shared" si="29"/>
        <v>0</v>
      </c>
      <c r="AC165" s="21"/>
      <c r="AD165" s="21" t="s">
        <v>916</v>
      </c>
      <c r="AE165" s="22">
        <f t="shared" si="31"/>
        <v>0</v>
      </c>
      <c r="AF165" s="23">
        <f>SUMIF($AC$411:$AC$503,"=G12",$AF$411:$AF$503)</f>
        <v>0</v>
      </c>
      <c r="AG165" s="22">
        <f t="shared" si="30"/>
        <v>0</v>
      </c>
      <c r="AH165" s="23"/>
      <c r="AI165" s="24"/>
      <c r="AJ165" s="2"/>
    </row>
    <row r="166" spans="6:36" s="12" customFormat="1" ht="15">
      <c r="F166" s="13"/>
      <c r="T166" s="4"/>
      <c r="U166" s="4"/>
      <c r="V166" s="4"/>
      <c r="W166" s="4"/>
      <c r="X166" s="4"/>
      <c r="Y166" s="4"/>
      <c r="Z166" s="4"/>
      <c r="AA166" s="4"/>
      <c r="AB166" s="20">
        <f t="shared" si="29"/>
        <v>0</v>
      </c>
      <c r="AC166" s="21"/>
      <c r="AD166" s="21" t="s">
        <v>798</v>
      </c>
      <c r="AE166" s="22">
        <f t="shared" si="31"/>
        <v>0</v>
      </c>
      <c r="AF166" s="23">
        <f>SUMIF($AC$411:$AC$503,"=c21",$AF$411:$AF$503)</f>
        <v>0</v>
      </c>
      <c r="AG166" s="22">
        <f t="shared" si="30"/>
        <v>0</v>
      </c>
      <c r="AH166" s="23"/>
      <c r="AI166" s="24"/>
      <c r="AJ166" s="2"/>
    </row>
    <row r="167" spans="6:36" s="12" customFormat="1" ht="15">
      <c r="F167" s="13"/>
      <c r="T167" s="4"/>
      <c r="U167" s="4"/>
      <c r="V167" s="4"/>
      <c r="W167" s="4"/>
      <c r="X167" s="4"/>
      <c r="Y167" s="4"/>
      <c r="Z167" s="4"/>
      <c r="AA167" s="4"/>
      <c r="AB167" s="20"/>
      <c r="AC167" s="21"/>
      <c r="AD167" s="21"/>
      <c r="AE167" s="22"/>
      <c r="AF167" s="23"/>
      <c r="AG167" s="22"/>
      <c r="AH167" s="23"/>
      <c r="AI167" s="24"/>
      <c r="AJ167" s="2"/>
    </row>
    <row r="168" spans="6:36" s="12" customFormat="1" ht="15.75" thickBot="1">
      <c r="F168" s="13"/>
      <c r="T168" s="4"/>
      <c r="U168" s="4"/>
      <c r="V168" s="4"/>
      <c r="W168" s="4"/>
      <c r="X168" s="4"/>
      <c r="Y168" s="4"/>
      <c r="Z168" s="4"/>
      <c r="AA168" s="4"/>
      <c r="AB168" s="25">
        <f>SUM(AB159:AB166)</f>
        <v>6</v>
      </c>
      <c r="AC168" s="26"/>
      <c r="AD168" s="26" t="s">
        <v>933</v>
      </c>
      <c r="AE168" s="27">
        <f>SUM(AE159:AE166)</f>
        <v>1230.75</v>
      </c>
      <c r="AF168" s="28">
        <f>SUM(AF159:AF166)</f>
        <v>0</v>
      </c>
      <c r="AG168" s="27"/>
      <c r="AH168" s="27"/>
      <c r="AI168" s="29"/>
      <c r="AJ168" s="2"/>
    </row>
    <row r="169" spans="6:36" s="12" customFormat="1" ht="15">
      <c r="F169" s="13"/>
      <c r="T169" s="4"/>
      <c r="U169" s="4"/>
      <c r="V169" s="4"/>
      <c r="W169" s="4"/>
      <c r="X169" s="4"/>
      <c r="Y169" s="4"/>
      <c r="Z169" s="4"/>
      <c r="AA169" s="4"/>
      <c r="AB169" s="37">
        <v>2020</v>
      </c>
      <c r="AC169" s="15"/>
      <c r="AD169" s="15"/>
      <c r="AE169" s="17"/>
      <c r="AF169" s="18"/>
      <c r="AG169" s="17"/>
      <c r="AH169" s="17"/>
      <c r="AI169" s="19"/>
      <c r="AJ169" s="2"/>
    </row>
    <row r="170" spans="6:36" s="12" customFormat="1" ht="15">
      <c r="F170" s="13"/>
      <c r="T170" s="4"/>
      <c r="U170" s="4"/>
      <c r="V170" s="4"/>
      <c r="W170" s="4"/>
      <c r="X170" s="4"/>
      <c r="Y170" s="4"/>
      <c r="Z170" s="4"/>
      <c r="AA170" s="4"/>
      <c r="AB170" s="20">
        <f aca="true" t="shared" si="32" ref="AB170:AB177">AB148</f>
        <v>6</v>
      </c>
      <c r="AC170" s="21"/>
      <c r="AD170" s="21" t="s">
        <v>24</v>
      </c>
      <c r="AE170" s="22">
        <f>AG170+AI170</f>
        <v>410.25</v>
      </c>
      <c r="AF170" s="23">
        <f>SUMIF($AC$411:$AC$503,"=c11",$AF$411:$AF$503)</f>
        <v>0</v>
      </c>
      <c r="AG170" s="22">
        <f aca="true" t="shared" si="33" ref="AG170:AG177">AG148*0.25</f>
        <v>410.25</v>
      </c>
      <c r="AH170" s="23"/>
      <c r="AI170" s="24"/>
      <c r="AJ170" s="2"/>
    </row>
    <row r="171" spans="6:36" s="12" customFormat="1" ht="15">
      <c r="F171" s="13"/>
      <c r="T171" s="4"/>
      <c r="U171" s="4"/>
      <c r="V171" s="4"/>
      <c r="W171" s="4"/>
      <c r="X171" s="4"/>
      <c r="Y171" s="4"/>
      <c r="Z171" s="4"/>
      <c r="AA171" s="4"/>
      <c r="AB171" s="20">
        <f t="shared" si="32"/>
        <v>0</v>
      </c>
      <c r="AC171" s="21"/>
      <c r="AD171" s="21" t="s">
        <v>33</v>
      </c>
      <c r="AE171" s="22">
        <f aca="true" t="shared" si="34" ref="AE171:AE177">AG171+AI171</f>
        <v>0</v>
      </c>
      <c r="AF171" s="23">
        <f>SUMIF($AC$411:$AC$503,"=c11o",$AF$411:$AF$503)</f>
        <v>0</v>
      </c>
      <c r="AG171" s="22">
        <f t="shared" si="33"/>
        <v>0</v>
      </c>
      <c r="AH171" s="23"/>
      <c r="AI171" s="24"/>
      <c r="AJ171" s="2"/>
    </row>
    <row r="172" spans="6:36" s="12" customFormat="1" ht="15">
      <c r="F172" s="13"/>
      <c r="T172" s="4"/>
      <c r="U172" s="4"/>
      <c r="V172" s="4"/>
      <c r="W172" s="4"/>
      <c r="X172" s="4"/>
      <c r="Y172" s="4"/>
      <c r="Z172" s="4"/>
      <c r="AA172" s="4"/>
      <c r="AB172" s="20">
        <f t="shared" si="32"/>
        <v>0</v>
      </c>
      <c r="AC172" s="21"/>
      <c r="AD172" s="21" t="s">
        <v>905</v>
      </c>
      <c r="AE172" s="22">
        <f t="shared" si="34"/>
        <v>0</v>
      </c>
      <c r="AF172" s="23">
        <f>SUMIF($AC$411:$AC$503,"=G11",$AF$411:$AF$503)</f>
        <v>0</v>
      </c>
      <c r="AG172" s="22">
        <f t="shared" si="33"/>
        <v>0</v>
      </c>
      <c r="AH172" s="23"/>
      <c r="AI172" s="24"/>
      <c r="AJ172" s="2"/>
    </row>
    <row r="173" spans="6:36" s="12" customFormat="1" ht="15">
      <c r="F173" s="13"/>
      <c r="T173" s="4"/>
      <c r="U173" s="4"/>
      <c r="V173" s="4"/>
      <c r="W173" s="4"/>
      <c r="X173" s="4"/>
      <c r="Y173" s="4"/>
      <c r="Z173" s="4"/>
      <c r="AA173" s="4"/>
      <c r="AB173" s="20">
        <f t="shared" si="32"/>
        <v>0</v>
      </c>
      <c r="AC173" s="21"/>
      <c r="AD173" s="21" t="s">
        <v>786</v>
      </c>
      <c r="AE173" s="22">
        <f t="shared" si="34"/>
        <v>0</v>
      </c>
      <c r="AF173" s="23">
        <f>SUMIF($AC$411:$AC$503,"=R",$AF$411:$AF$503)</f>
        <v>0</v>
      </c>
      <c r="AG173" s="22">
        <f t="shared" si="33"/>
        <v>0</v>
      </c>
      <c r="AH173" s="23"/>
      <c r="AI173" s="24"/>
      <c r="AJ173" s="2"/>
    </row>
    <row r="174" spans="6:36" s="12" customFormat="1" ht="15">
      <c r="F174" s="13"/>
      <c r="T174" s="4"/>
      <c r="U174" s="4"/>
      <c r="V174" s="4"/>
      <c r="W174" s="4"/>
      <c r="X174" s="4"/>
      <c r="Y174" s="4"/>
      <c r="Z174" s="4"/>
      <c r="AA174" s="4"/>
      <c r="AB174" s="20">
        <f t="shared" si="32"/>
        <v>0</v>
      </c>
      <c r="AC174" s="21"/>
      <c r="AD174" s="21" t="s">
        <v>759</v>
      </c>
      <c r="AE174" s="22">
        <f t="shared" si="34"/>
        <v>0</v>
      </c>
      <c r="AF174" s="23">
        <f>SUMIF($AC$411:$AC$503,"=C12a",$AF$411:$AF$503)</f>
        <v>0</v>
      </c>
      <c r="AG174" s="22">
        <f t="shared" si="33"/>
        <v>0</v>
      </c>
      <c r="AH174" s="22"/>
      <c r="AI174" s="24">
        <f>AI152*0.25</f>
        <v>0</v>
      </c>
      <c r="AJ174" s="2"/>
    </row>
    <row r="175" spans="6:36" s="12" customFormat="1" ht="15">
      <c r="F175" s="13"/>
      <c r="T175" s="4"/>
      <c r="U175" s="4"/>
      <c r="V175" s="4"/>
      <c r="W175" s="4"/>
      <c r="X175" s="4"/>
      <c r="Y175" s="4"/>
      <c r="Z175" s="4"/>
      <c r="AA175" s="4"/>
      <c r="AB175" s="20">
        <f t="shared" si="32"/>
        <v>0</v>
      </c>
      <c r="AC175" s="21"/>
      <c r="AD175" s="21" t="s">
        <v>38</v>
      </c>
      <c r="AE175" s="22">
        <f t="shared" si="34"/>
        <v>0</v>
      </c>
      <c r="AF175" s="23">
        <f>SUMIF($AC$411:$AC$503,"=c12b",$AF$411:$AF$503)</f>
        <v>0</v>
      </c>
      <c r="AG175" s="22">
        <f t="shared" si="33"/>
        <v>0</v>
      </c>
      <c r="AH175" s="22"/>
      <c r="AI175" s="24">
        <f>AI153*0.25</f>
        <v>0</v>
      </c>
      <c r="AJ175" s="2"/>
    </row>
    <row r="176" spans="6:36" s="12" customFormat="1" ht="15">
      <c r="F176" s="13"/>
      <c r="T176" s="4"/>
      <c r="U176" s="4"/>
      <c r="V176" s="4"/>
      <c r="W176" s="4"/>
      <c r="X176" s="4"/>
      <c r="Y176" s="4"/>
      <c r="Z176" s="4"/>
      <c r="AA176" s="4"/>
      <c r="AB176" s="20">
        <f t="shared" si="32"/>
        <v>0</v>
      </c>
      <c r="AC176" s="21"/>
      <c r="AD176" s="21" t="s">
        <v>916</v>
      </c>
      <c r="AE176" s="22">
        <f t="shared" si="34"/>
        <v>0</v>
      </c>
      <c r="AF176" s="23">
        <f>SUMIF($AC$411:$AC$503,"=G12",$AF$411:$AF$503)</f>
        <v>0</v>
      </c>
      <c r="AG176" s="22">
        <f t="shared" si="33"/>
        <v>0</v>
      </c>
      <c r="AH176" s="23"/>
      <c r="AI176" s="24"/>
      <c r="AJ176" s="2"/>
    </row>
    <row r="177" spans="6:36" s="12" customFormat="1" ht="15">
      <c r="F177" s="13"/>
      <c r="T177" s="4"/>
      <c r="U177" s="4"/>
      <c r="V177" s="4"/>
      <c r="W177" s="4"/>
      <c r="X177" s="4"/>
      <c r="Y177" s="4"/>
      <c r="Z177" s="4"/>
      <c r="AA177" s="4"/>
      <c r="AB177" s="20">
        <f t="shared" si="32"/>
        <v>0</v>
      </c>
      <c r="AC177" s="21"/>
      <c r="AD177" s="21" t="s">
        <v>798</v>
      </c>
      <c r="AE177" s="22">
        <f t="shared" si="34"/>
        <v>0</v>
      </c>
      <c r="AF177" s="23">
        <f>SUMIF($AC$411:$AC$503,"=c21",$AF$411:$AF$503)</f>
        <v>0</v>
      </c>
      <c r="AG177" s="22">
        <f t="shared" si="33"/>
        <v>0</v>
      </c>
      <c r="AH177" s="23"/>
      <c r="AI177" s="24"/>
      <c r="AJ177" s="2"/>
    </row>
    <row r="178" spans="6:36" s="12" customFormat="1" ht="15">
      <c r="F178" s="13"/>
      <c r="T178" s="4"/>
      <c r="U178" s="4"/>
      <c r="V178" s="4"/>
      <c r="W178" s="4"/>
      <c r="X178" s="4"/>
      <c r="Y178" s="4"/>
      <c r="Z178" s="4"/>
      <c r="AA178" s="4"/>
      <c r="AB178" s="20"/>
      <c r="AC178" s="21"/>
      <c r="AD178" s="21"/>
      <c r="AE178" s="22"/>
      <c r="AF178" s="23"/>
      <c r="AG178" s="22"/>
      <c r="AH178" s="23"/>
      <c r="AI178" s="24"/>
      <c r="AJ178" s="2"/>
    </row>
    <row r="179" spans="6:36" s="12" customFormat="1" ht="15.75" thickBot="1">
      <c r="F179" s="13"/>
      <c r="T179" s="4"/>
      <c r="U179" s="4"/>
      <c r="V179" s="4"/>
      <c r="W179" s="4"/>
      <c r="X179" s="4"/>
      <c r="Y179" s="4"/>
      <c r="Z179" s="4"/>
      <c r="AA179" s="4"/>
      <c r="AB179" s="25">
        <f>SUM(AB170:AB177)</f>
        <v>6</v>
      </c>
      <c r="AC179" s="26"/>
      <c r="AD179" s="26" t="s">
        <v>933</v>
      </c>
      <c r="AE179" s="27">
        <f>SUM(AE170:AE177)</f>
        <v>410.25</v>
      </c>
      <c r="AF179" s="28">
        <f>SUM(AF170:AF177)</f>
        <v>0</v>
      </c>
      <c r="AG179" s="27"/>
      <c r="AH179" s="27"/>
      <c r="AI179" s="29"/>
      <c r="AJ179" s="2"/>
    </row>
    <row r="180" spans="6:36" s="12" customFormat="1" ht="15">
      <c r="F180" s="1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5"/>
      <c r="AF180" s="6"/>
      <c r="AG180" s="5"/>
      <c r="AH180" s="5"/>
      <c r="AI180" s="5"/>
      <c r="AJ180" s="2"/>
    </row>
    <row r="181" spans="6:36" s="12" customFormat="1" ht="15">
      <c r="F181" s="1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6"/>
      <c r="AE181" s="5"/>
      <c r="AF181" s="6"/>
      <c r="AG181" s="5"/>
      <c r="AH181" s="6"/>
      <c r="AI181" s="5"/>
      <c r="AJ181" s="2"/>
    </row>
    <row r="182" spans="1:36" s="1" customFormat="1" ht="15.75" thickBot="1">
      <c r="A182" s="1">
        <v>7</v>
      </c>
      <c r="B182" s="1">
        <v>8322035528</v>
      </c>
      <c r="C182" s="1" t="s">
        <v>888</v>
      </c>
      <c r="D182" s="1">
        <v>75327010</v>
      </c>
      <c r="E182" s="1">
        <v>1</v>
      </c>
      <c r="F182" s="11" t="s">
        <v>889</v>
      </c>
      <c r="G182" s="1" t="s">
        <v>262</v>
      </c>
      <c r="H182" s="1" t="s">
        <v>262</v>
      </c>
      <c r="I182" s="1">
        <v>18</v>
      </c>
      <c r="K182" s="1" t="s">
        <v>28</v>
      </c>
      <c r="L182" s="1" t="s">
        <v>26</v>
      </c>
      <c r="M182" s="1" t="s">
        <v>262</v>
      </c>
      <c r="N182" s="1" t="s">
        <v>262</v>
      </c>
      <c r="O182" s="1">
        <v>78</v>
      </c>
      <c r="Q182" s="1" t="s">
        <v>28</v>
      </c>
      <c r="R182" s="1" t="s">
        <v>26</v>
      </c>
      <c r="S182" s="1" t="s">
        <v>890</v>
      </c>
      <c r="T182" s="7" t="s">
        <v>262</v>
      </c>
      <c r="U182" s="7" t="s">
        <v>262</v>
      </c>
      <c r="V182" s="7">
        <v>18</v>
      </c>
      <c r="W182" s="7"/>
      <c r="X182" s="7" t="s">
        <v>28</v>
      </c>
      <c r="Y182" s="7" t="s">
        <v>26</v>
      </c>
      <c r="Z182" s="7">
        <v>181868</v>
      </c>
      <c r="AA182" s="7" t="s">
        <v>891</v>
      </c>
      <c r="AB182" s="7">
        <v>3</v>
      </c>
      <c r="AC182" s="7" t="s">
        <v>24</v>
      </c>
      <c r="AD182" s="9">
        <v>1736</v>
      </c>
      <c r="AE182" s="8">
        <f>AG182+AI182</f>
        <v>1388</v>
      </c>
      <c r="AF182" s="9">
        <v>1736</v>
      </c>
      <c r="AG182" s="8">
        <f>INT(AF182*0.8)</f>
        <v>1388</v>
      </c>
      <c r="AH182" s="9">
        <v>0</v>
      </c>
      <c r="AI182" s="8">
        <f>INT(AH182*0.8)</f>
        <v>0</v>
      </c>
      <c r="AJ182" s="3">
        <v>0</v>
      </c>
    </row>
    <row r="183" spans="6:36" s="12" customFormat="1" ht="15">
      <c r="F183" s="13"/>
      <c r="T183" s="4"/>
      <c r="U183" s="4"/>
      <c r="V183" s="4"/>
      <c r="W183" s="4"/>
      <c r="X183" s="4"/>
      <c r="Y183" s="4"/>
      <c r="Z183" s="4"/>
      <c r="AA183" s="4"/>
      <c r="AB183" s="14" t="s">
        <v>943</v>
      </c>
      <c r="AC183" s="15"/>
      <c r="AD183" s="16" t="s">
        <v>944</v>
      </c>
      <c r="AE183" s="17" t="s">
        <v>945</v>
      </c>
      <c r="AF183" s="18"/>
      <c r="AG183" s="17" t="s">
        <v>946</v>
      </c>
      <c r="AH183" s="18"/>
      <c r="AI183" s="19" t="s">
        <v>947</v>
      </c>
      <c r="AJ183" s="2"/>
    </row>
    <row r="184" spans="6:36" s="12" customFormat="1" ht="15">
      <c r="F184" s="13"/>
      <c r="T184" s="4"/>
      <c r="U184" s="4"/>
      <c r="V184" s="4"/>
      <c r="W184" s="4"/>
      <c r="X184" s="4"/>
      <c r="Y184" s="4"/>
      <c r="Z184" s="4"/>
      <c r="AA184" s="4"/>
      <c r="AB184" s="20">
        <f>SUMIF(AC182,"=c11",AB182)</f>
        <v>3</v>
      </c>
      <c r="AC184" s="21"/>
      <c r="AD184" s="21" t="s">
        <v>24</v>
      </c>
      <c r="AE184" s="22">
        <f>AG184+AI184</f>
        <v>1388</v>
      </c>
      <c r="AF184" s="23">
        <f>SUMIF($AC$411:$AC$503,"=c11",$AF$411:$AF$503)</f>
        <v>0</v>
      </c>
      <c r="AG184" s="22">
        <f>SUMIF(AC182,"=c11",AG182)</f>
        <v>1388</v>
      </c>
      <c r="AH184" s="23"/>
      <c r="AI184" s="24"/>
      <c r="AJ184" s="2"/>
    </row>
    <row r="185" spans="6:36" s="12" customFormat="1" ht="15">
      <c r="F185" s="13"/>
      <c r="T185" s="4"/>
      <c r="U185" s="4"/>
      <c r="V185" s="4"/>
      <c r="W185" s="4"/>
      <c r="X185" s="4"/>
      <c r="Y185" s="4"/>
      <c r="Z185" s="4"/>
      <c r="AA185" s="4"/>
      <c r="AB185" s="20">
        <f>SUMIF($AC$3:$AC$380,"=c11o",$AB$3:$AB$380)</f>
        <v>0</v>
      </c>
      <c r="AC185" s="21"/>
      <c r="AD185" s="21" t="s">
        <v>33</v>
      </c>
      <c r="AE185" s="22">
        <f aca="true" t="shared" si="35" ref="AE185:AE191">AG185+AI185</f>
        <v>0</v>
      </c>
      <c r="AF185" s="23">
        <f>SUMIF($AC$411:$AC$503,"=c11o",$AF$411:$AF$503)</f>
        <v>0</v>
      </c>
      <c r="AG185" s="22">
        <f>SUMIF($AC$3:$AC$380,"=c11o",$AG$3:$AG$380)</f>
        <v>0</v>
      </c>
      <c r="AH185" s="23"/>
      <c r="AI185" s="24"/>
      <c r="AJ185" s="2"/>
    </row>
    <row r="186" spans="6:36" s="12" customFormat="1" ht="15">
      <c r="F186" s="13"/>
      <c r="T186" s="4"/>
      <c r="U186" s="4"/>
      <c r="V186" s="4"/>
      <c r="W186" s="4"/>
      <c r="X186" s="4"/>
      <c r="Y186" s="4"/>
      <c r="Z186" s="4"/>
      <c r="AA186" s="4"/>
      <c r="AB186" s="20">
        <f>SUMIF($AC$3:$AC$380,"=g11",$AB$3:$AB$380)</f>
        <v>0</v>
      </c>
      <c r="AC186" s="21"/>
      <c r="AD186" s="21" t="s">
        <v>905</v>
      </c>
      <c r="AE186" s="22">
        <f t="shared" si="35"/>
        <v>0</v>
      </c>
      <c r="AF186" s="23">
        <f>SUMIF($AC$411:$AC$503,"=G11",$AF$411:$AF$503)</f>
        <v>0</v>
      </c>
      <c r="AG186" s="22">
        <f>SUMIF($AC$3:$AC$380,"=g11",$AG$3:$AG$380)</f>
        <v>0</v>
      </c>
      <c r="AH186" s="23"/>
      <c r="AI186" s="24"/>
      <c r="AJ186" s="2"/>
    </row>
    <row r="187" spans="6:36" s="12" customFormat="1" ht="15">
      <c r="F187" s="13"/>
      <c r="T187" s="4"/>
      <c r="U187" s="4"/>
      <c r="V187" s="4"/>
      <c r="W187" s="4"/>
      <c r="X187" s="4"/>
      <c r="Y187" s="4"/>
      <c r="Z187" s="4"/>
      <c r="AA187" s="4"/>
      <c r="AB187" s="20">
        <f>SUMIF($AC$3:$AC$380,"=r",$AB$3:$AB$380)</f>
        <v>0</v>
      </c>
      <c r="AC187" s="21"/>
      <c r="AD187" s="21" t="s">
        <v>786</v>
      </c>
      <c r="AE187" s="22">
        <f t="shared" si="35"/>
        <v>0</v>
      </c>
      <c r="AF187" s="23">
        <f>SUMIF($AC$411:$AC$503,"=R",$AF$411:$AF$503)</f>
        <v>0</v>
      </c>
      <c r="AG187" s="22">
        <f>SUMIF($AC$3:$AC$380,"=r",$AG$3:$AG$380)</f>
        <v>0</v>
      </c>
      <c r="AH187" s="23"/>
      <c r="AI187" s="24"/>
      <c r="AJ187" s="2"/>
    </row>
    <row r="188" spans="6:36" s="12" customFormat="1" ht="15">
      <c r="F188" s="13"/>
      <c r="T188" s="4"/>
      <c r="U188" s="4"/>
      <c r="V188" s="4"/>
      <c r="W188" s="4"/>
      <c r="X188" s="4"/>
      <c r="Y188" s="4"/>
      <c r="Z188" s="4"/>
      <c r="AA188" s="4"/>
      <c r="AB188" s="20">
        <f>SUMIF(AC182,"=c12a",AB182)</f>
        <v>0</v>
      </c>
      <c r="AC188" s="21"/>
      <c r="AD188" s="21" t="s">
        <v>759</v>
      </c>
      <c r="AE188" s="22">
        <f t="shared" si="35"/>
        <v>0</v>
      </c>
      <c r="AF188" s="23">
        <f>SUMIF($AC$411:$AC$503,"=C12a",$AF$411:$AF$503)</f>
        <v>0</v>
      </c>
      <c r="AG188" s="22">
        <f>SUMIF(AC182,"=C12a",AG182)</f>
        <v>0</v>
      </c>
      <c r="AH188" s="23">
        <f>SUMIF($AC$411:$AC$503,"=C12a",$AH$411:$AH$503)</f>
        <v>0</v>
      </c>
      <c r="AI188" s="24">
        <f>SUMIF(AC182,"=C12a",AI182)</f>
        <v>0</v>
      </c>
      <c r="AJ188" s="2"/>
    </row>
    <row r="189" spans="6:36" s="12" customFormat="1" ht="15">
      <c r="F189" s="13"/>
      <c r="T189" s="4"/>
      <c r="U189" s="4"/>
      <c r="V189" s="4"/>
      <c r="W189" s="4"/>
      <c r="X189" s="4"/>
      <c r="Y189" s="4"/>
      <c r="Z189" s="4"/>
      <c r="AA189" s="4"/>
      <c r="AB189" s="20">
        <f>SUMIF(AC182,"=c12b",AB182)</f>
        <v>0</v>
      </c>
      <c r="AC189" s="21"/>
      <c r="AD189" s="21" t="s">
        <v>38</v>
      </c>
      <c r="AE189" s="22">
        <f t="shared" si="35"/>
        <v>0</v>
      </c>
      <c r="AF189" s="23">
        <f>SUMIF($AC$411:$AC$503,"=c12b",$AF$411:$AF$503)</f>
        <v>0</v>
      </c>
      <c r="AG189" s="22">
        <f>SUMIF(AC182,"=C12b",AG182)</f>
        <v>0</v>
      </c>
      <c r="AH189" s="23">
        <f>SUMIF($AC$411:$AC$503,"=c12b",$AH$411:$AH$503)</f>
        <v>0</v>
      </c>
      <c r="AI189" s="24">
        <f>SUMIF(AC182,"=C12b",AI182)</f>
        <v>0</v>
      </c>
      <c r="AJ189" s="2"/>
    </row>
    <row r="190" spans="6:36" s="12" customFormat="1" ht="15">
      <c r="F190" s="13"/>
      <c r="T190" s="4"/>
      <c r="U190" s="4"/>
      <c r="V190" s="4"/>
      <c r="W190" s="4"/>
      <c r="X190" s="4"/>
      <c r="Y190" s="4"/>
      <c r="Z190" s="4"/>
      <c r="AA190" s="4"/>
      <c r="AB190" s="20">
        <f>SUMIF($AC$3:$AC$380,"=g12",$AB$3:$AB$380)</f>
        <v>0</v>
      </c>
      <c r="AC190" s="21"/>
      <c r="AD190" s="21" t="s">
        <v>916</v>
      </c>
      <c r="AE190" s="22">
        <f t="shared" si="35"/>
        <v>0</v>
      </c>
      <c r="AF190" s="23">
        <f>SUMIF($AC$411:$AC$503,"=G12",$AF$411:$AF$503)</f>
        <v>0</v>
      </c>
      <c r="AG190" s="22">
        <f>SUMIF($AC$3:$AC$380,"=g12",$AG$3:$AG$380)</f>
        <v>0</v>
      </c>
      <c r="AH190" s="23"/>
      <c r="AI190" s="24"/>
      <c r="AJ190" s="2"/>
    </row>
    <row r="191" spans="6:36" s="12" customFormat="1" ht="15">
      <c r="F191" s="13"/>
      <c r="T191" s="4"/>
      <c r="U191" s="4"/>
      <c r="V191" s="4"/>
      <c r="W191" s="4"/>
      <c r="X191" s="4"/>
      <c r="Y191" s="4"/>
      <c r="Z191" s="4"/>
      <c r="AA191" s="4"/>
      <c r="AB191" s="20">
        <f>SUMIF(AC182,"=c21",AB182)</f>
        <v>0</v>
      </c>
      <c r="AC191" s="21"/>
      <c r="AD191" s="21" t="s">
        <v>798</v>
      </c>
      <c r="AE191" s="22">
        <f t="shared" si="35"/>
        <v>0</v>
      </c>
      <c r="AF191" s="23">
        <f>SUMIF($AC$411:$AC$503,"=c21",$AF$411:$AF$503)</f>
        <v>0</v>
      </c>
      <c r="AG191" s="22">
        <f>SUMIF(AC182,"=c21",AG182)</f>
        <v>0</v>
      </c>
      <c r="AH191" s="23"/>
      <c r="AI191" s="24"/>
      <c r="AJ191" s="2"/>
    </row>
    <row r="192" spans="6:36" s="12" customFormat="1" ht="15">
      <c r="F192" s="13"/>
      <c r="T192" s="4"/>
      <c r="U192" s="4"/>
      <c r="V192" s="4"/>
      <c r="W192" s="4"/>
      <c r="X192" s="4"/>
      <c r="Y192" s="4"/>
      <c r="Z192" s="4"/>
      <c r="AA192" s="4"/>
      <c r="AB192" s="20"/>
      <c r="AC192" s="21"/>
      <c r="AD192" s="21"/>
      <c r="AE192" s="22"/>
      <c r="AF192" s="23"/>
      <c r="AG192" s="22"/>
      <c r="AH192" s="23"/>
      <c r="AI192" s="24"/>
      <c r="AJ192" s="2"/>
    </row>
    <row r="193" spans="6:36" s="12" customFormat="1" ht="15.75" thickBot="1">
      <c r="F193" s="13"/>
      <c r="T193" s="4"/>
      <c r="U193" s="4"/>
      <c r="V193" s="4"/>
      <c r="W193" s="4"/>
      <c r="X193" s="4"/>
      <c r="Y193" s="4"/>
      <c r="Z193" s="4"/>
      <c r="AA193" s="4"/>
      <c r="AB193" s="25">
        <f>SUM(AB184:AB191)</f>
        <v>3</v>
      </c>
      <c r="AC193" s="26"/>
      <c r="AD193" s="26" t="s">
        <v>933</v>
      </c>
      <c r="AE193" s="27">
        <f>SUM(AE184:AE191)</f>
        <v>1388</v>
      </c>
      <c r="AF193" s="28">
        <f>SUM(AF184:AF191)</f>
        <v>0</v>
      </c>
      <c r="AG193" s="27"/>
      <c r="AH193" s="27"/>
      <c r="AI193" s="29"/>
      <c r="AJ193" s="2"/>
    </row>
    <row r="194" spans="6:36" s="12" customFormat="1" ht="15">
      <c r="F194" s="13"/>
      <c r="T194" s="4"/>
      <c r="U194" s="4"/>
      <c r="V194" s="4"/>
      <c r="W194" s="4"/>
      <c r="X194" s="4"/>
      <c r="Y194" s="4"/>
      <c r="Z194" s="4"/>
      <c r="AA194" s="4"/>
      <c r="AB194" s="37">
        <v>2019</v>
      </c>
      <c r="AC194" s="15"/>
      <c r="AD194" s="15"/>
      <c r="AE194" s="17"/>
      <c r="AF194" s="18"/>
      <c r="AG194" s="17"/>
      <c r="AH194" s="17"/>
      <c r="AI194" s="19"/>
      <c r="AJ194" s="2"/>
    </row>
    <row r="195" spans="6:36" s="12" customFormat="1" ht="15">
      <c r="F195" s="13"/>
      <c r="T195" s="4"/>
      <c r="U195" s="4"/>
      <c r="V195" s="4"/>
      <c r="W195" s="4"/>
      <c r="X195" s="4"/>
      <c r="Y195" s="4"/>
      <c r="Z195" s="4"/>
      <c r="AA195" s="4"/>
      <c r="AB195" s="20">
        <f aca="true" t="shared" si="36" ref="AB195:AB202">AB184</f>
        <v>3</v>
      </c>
      <c r="AC195" s="21"/>
      <c r="AD195" s="21" t="s">
        <v>24</v>
      </c>
      <c r="AE195" s="22">
        <f>AG195+AI195</f>
        <v>1041</v>
      </c>
      <c r="AF195" s="23">
        <f>SUMIF($AC$411:$AC$503,"=c11",$AF$411:$AF$503)</f>
        <v>0</v>
      </c>
      <c r="AG195" s="22">
        <f aca="true" t="shared" si="37" ref="AG195:AG202">AG184*0.75</f>
        <v>1041</v>
      </c>
      <c r="AH195" s="23"/>
      <c r="AI195" s="24"/>
      <c r="AJ195" s="2"/>
    </row>
    <row r="196" spans="6:36" s="12" customFormat="1" ht="15">
      <c r="F196" s="13"/>
      <c r="T196" s="4"/>
      <c r="U196" s="4"/>
      <c r="V196" s="4"/>
      <c r="W196" s="4"/>
      <c r="X196" s="4"/>
      <c r="Y196" s="4"/>
      <c r="Z196" s="4"/>
      <c r="AA196" s="4"/>
      <c r="AB196" s="20">
        <f t="shared" si="36"/>
        <v>0</v>
      </c>
      <c r="AC196" s="21"/>
      <c r="AD196" s="21" t="s">
        <v>33</v>
      </c>
      <c r="AE196" s="22">
        <f aca="true" t="shared" si="38" ref="AE196:AE202">AG196+AI196</f>
        <v>0</v>
      </c>
      <c r="AF196" s="23">
        <f>SUMIF($AC$411:$AC$503,"=c11o",$AF$411:$AF$503)</f>
        <v>0</v>
      </c>
      <c r="AG196" s="22">
        <f t="shared" si="37"/>
        <v>0</v>
      </c>
      <c r="AH196" s="23"/>
      <c r="AI196" s="24"/>
      <c r="AJ196" s="2"/>
    </row>
    <row r="197" spans="6:36" s="12" customFormat="1" ht="15">
      <c r="F197" s="13"/>
      <c r="T197" s="4"/>
      <c r="U197" s="4"/>
      <c r="V197" s="4"/>
      <c r="W197" s="4"/>
      <c r="X197" s="4"/>
      <c r="Y197" s="4"/>
      <c r="Z197" s="4"/>
      <c r="AA197" s="4"/>
      <c r="AB197" s="20">
        <f t="shared" si="36"/>
        <v>0</v>
      </c>
      <c r="AC197" s="21"/>
      <c r="AD197" s="21" t="s">
        <v>905</v>
      </c>
      <c r="AE197" s="22">
        <f t="shared" si="38"/>
        <v>0</v>
      </c>
      <c r="AF197" s="23">
        <f>SUMIF($AC$411:$AC$503,"=G11",$AF$411:$AF$503)</f>
        <v>0</v>
      </c>
      <c r="AG197" s="22">
        <f t="shared" si="37"/>
        <v>0</v>
      </c>
      <c r="AH197" s="23"/>
      <c r="AI197" s="24"/>
      <c r="AJ197" s="2"/>
    </row>
    <row r="198" spans="6:36" s="12" customFormat="1" ht="15">
      <c r="F198" s="13"/>
      <c r="T198" s="4"/>
      <c r="U198" s="4"/>
      <c r="V198" s="4"/>
      <c r="W198" s="4"/>
      <c r="X198" s="4"/>
      <c r="Y198" s="4"/>
      <c r="Z198" s="4"/>
      <c r="AA198" s="4"/>
      <c r="AB198" s="20">
        <f t="shared" si="36"/>
        <v>0</v>
      </c>
      <c r="AC198" s="21"/>
      <c r="AD198" s="21" t="s">
        <v>786</v>
      </c>
      <c r="AE198" s="22">
        <f t="shared" si="38"/>
        <v>0</v>
      </c>
      <c r="AF198" s="23">
        <f>SUMIF($AC$411:$AC$503,"=R",$AF$411:$AF$503)</f>
        <v>0</v>
      </c>
      <c r="AG198" s="22">
        <f t="shared" si="37"/>
        <v>0</v>
      </c>
      <c r="AH198" s="23"/>
      <c r="AI198" s="24"/>
      <c r="AJ198" s="2"/>
    </row>
    <row r="199" spans="6:36" s="12" customFormat="1" ht="15">
      <c r="F199" s="13"/>
      <c r="T199" s="4"/>
      <c r="U199" s="4"/>
      <c r="V199" s="4"/>
      <c r="W199" s="4"/>
      <c r="X199" s="4"/>
      <c r="Y199" s="4"/>
      <c r="Z199" s="4"/>
      <c r="AA199" s="4"/>
      <c r="AB199" s="20">
        <f t="shared" si="36"/>
        <v>0</v>
      </c>
      <c r="AC199" s="21"/>
      <c r="AD199" s="21" t="s">
        <v>759</v>
      </c>
      <c r="AE199" s="22">
        <f t="shared" si="38"/>
        <v>0</v>
      </c>
      <c r="AF199" s="23">
        <f>SUMIF($AC$411:$AC$503,"=C12a",$AF$411:$AF$503)</f>
        <v>0</v>
      </c>
      <c r="AG199" s="22">
        <f t="shared" si="37"/>
        <v>0</v>
      </c>
      <c r="AH199" s="22"/>
      <c r="AI199" s="24">
        <f>AI188*0.75</f>
        <v>0</v>
      </c>
      <c r="AJ199" s="2"/>
    </row>
    <row r="200" spans="6:36" s="12" customFormat="1" ht="15">
      <c r="F200" s="13"/>
      <c r="T200" s="4"/>
      <c r="U200" s="4"/>
      <c r="V200" s="4"/>
      <c r="W200" s="4"/>
      <c r="X200" s="4"/>
      <c r="Y200" s="4"/>
      <c r="Z200" s="4"/>
      <c r="AA200" s="4"/>
      <c r="AB200" s="20">
        <f t="shared" si="36"/>
        <v>0</v>
      </c>
      <c r="AC200" s="21"/>
      <c r="AD200" s="21" t="s">
        <v>38</v>
      </c>
      <c r="AE200" s="22">
        <f t="shared" si="38"/>
        <v>0</v>
      </c>
      <c r="AF200" s="23">
        <f>SUMIF($AC$411:$AC$503,"=c12b",$AF$411:$AF$503)</f>
        <v>0</v>
      </c>
      <c r="AG200" s="22">
        <f t="shared" si="37"/>
        <v>0</v>
      </c>
      <c r="AH200" s="22"/>
      <c r="AI200" s="24">
        <f>AI189*0.75</f>
        <v>0</v>
      </c>
      <c r="AJ200" s="2"/>
    </row>
    <row r="201" spans="6:36" s="12" customFormat="1" ht="15">
      <c r="F201" s="13"/>
      <c r="T201" s="4"/>
      <c r="U201" s="4"/>
      <c r="V201" s="4"/>
      <c r="W201" s="4"/>
      <c r="X201" s="4"/>
      <c r="Y201" s="4"/>
      <c r="Z201" s="4"/>
      <c r="AA201" s="4"/>
      <c r="AB201" s="20">
        <f t="shared" si="36"/>
        <v>0</v>
      </c>
      <c r="AC201" s="21"/>
      <c r="AD201" s="21" t="s">
        <v>916</v>
      </c>
      <c r="AE201" s="22">
        <f t="shared" si="38"/>
        <v>0</v>
      </c>
      <c r="AF201" s="23">
        <f>SUMIF($AC$411:$AC$503,"=G12",$AF$411:$AF$503)</f>
        <v>0</v>
      </c>
      <c r="AG201" s="22">
        <f t="shared" si="37"/>
        <v>0</v>
      </c>
      <c r="AH201" s="23"/>
      <c r="AI201" s="24"/>
      <c r="AJ201" s="2"/>
    </row>
    <row r="202" spans="6:36" s="12" customFormat="1" ht="15">
      <c r="F202" s="13"/>
      <c r="T202" s="4"/>
      <c r="U202" s="4"/>
      <c r="V202" s="4"/>
      <c r="W202" s="4"/>
      <c r="X202" s="4"/>
      <c r="Y202" s="4"/>
      <c r="Z202" s="4"/>
      <c r="AA202" s="4"/>
      <c r="AB202" s="20">
        <f t="shared" si="36"/>
        <v>0</v>
      </c>
      <c r="AC202" s="21"/>
      <c r="AD202" s="21" t="s">
        <v>798</v>
      </c>
      <c r="AE202" s="22">
        <f t="shared" si="38"/>
        <v>0</v>
      </c>
      <c r="AF202" s="23">
        <f>SUMIF($AC$411:$AC$503,"=c21",$AF$411:$AF$503)</f>
        <v>0</v>
      </c>
      <c r="AG202" s="22">
        <f t="shared" si="37"/>
        <v>0</v>
      </c>
      <c r="AH202" s="23"/>
      <c r="AI202" s="24"/>
      <c r="AJ202" s="2"/>
    </row>
    <row r="203" spans="6:36" s="12" customFormat="1" ht="15">
      <c r="F203" s="13"/>
      <c r="T203" s="4"/>
      <c r="U203" s="4"/>
      <c r="V203" s="4"/>
      <c r="W203" s="4"/>
      <c r="X203" s="4"/>
      <c r="Y203" s="4"/>
      <c r="Z203" s="4"/>
      <c r="AA203" s="4"/>
      <c r="AB203" s="20"/>
      <c r="AC203" s="21"/>
      <c r="AD203" s="21"/>
      <c r="AE203" s="22"/>
      <c r="AF203" s="23"/>
      <c r="AG203" s="22"/>
      <c r="AH203" s="23"/>
      <c r="AI203" s="24"/>
      <c r="AJ203" s="2"/>
    </row>
    <row r="204" spans="6:36" s="12" customFormat="1" ht="15.75" thickBot="1">
      <c r="F204" s="13"/>
      <c r="T204" s="4"/>
      <c r="U204" s="4"/>
      <c r="V204" s="4"/>
      <c r="W204" s="4"/>
      <c r="X204" s="4"/>
      <c r="Y204" s="4"/>
      <c r="Z204" s="4"/>
      <c r="AA204" s="4"/>
      <c r="AB204" s="25">
        <f>SUM(AB195:AB202)</f>
        <v>3</v>
      </c>
      <c r="AC204" s="26"/>
      <c r="AD204" s="26" t="s">
        <v>933</v>
      </c>
      <c r="AE204" s="27">
        <f>SUM(AE195:AE202)</f>
        <v>1041</v>
      </c>
      <c r="AF204" s="28">
        <f>SUM(AF195:AF202)</f>
        <v>0</v>
      </c>
      <c r="AG204" s="27"/>
      <c r="AH204" s="27"/>
      <c r="AI204" s="29"/>
      <c r="AJ204" s="2"/>
    </row>
    <row r="205" spans="6:36" s="12" customFormat="1" ht="15">
      <c r="F205" s="13"/>
      <c r="T205" s="4"/>
      <c r="U205" s="4"/>
      <c r="V205" s="4"/>
      <c r="W205" s="4"/>
      <c r="X205" s="4"/>
      <c r="Y205" s="4"/>
      <c r="Z205" s="4"/>
      <c r="AA205" s="4"/>
      <c r="AB205" s="37">
        <v>2020</v>
      </c>
      <c r="AC205" s="15"/>
      <c r="AD205" s="15"/>
      <c r="AE205" s="17"/>
      <c r="AF205" s="18"/>
      <c r="AG205" s="17"/>
      <c r="AH205" s="17"/>
      <c r="AI205" s="19"/>
      <c r="AJ205" s="2"/>
    </row>
    <row r="206" spans="6:36" s="12" customFormat="1" ht="15">
      <c r="F206" s="13"/>
      <c r="T206" s="4"/>
      <c r="U206" s="4"/>
      <c r="V206" s="4"/>
      <c r="W206" s="4"/>
      <c r="X206" s="4"/>
      <c r="Y206" s="4"/>
      <c r="Z206" s="4"/>
      <c r="AA206" s="4"/>
      <c r="AB206" s="20">
        <f aca="true" t="shared" si="39" ref="AB206:AB213">AB184</f>
        <v>3</v>
      </c>
      <c r="AC206" s="21"/>
      <c r="AD206" s="21" t="s">
        <v>24</v>
      </c>
      <c r="AE206" s="22">
        <f>AG206+AI206</f>
        <v>347</v>
      </c>
      <c r="AF206" s="23">
        <f>SUMIF($AC$411:$AC$503,"=c11",$AF$411:$AF$503)</f>
        <v>0</v>
      </c>
      <c r="AG206" s="22">
        <f aca="true" t="shared" si="40" ref="AG206:AG213">AG184*0.25</f>
        <v>347</v>
      </c>
      <c r="AH206" s="23"/>
      <c r="AI206" s="24"/>
      <c r="AJ206" s="2"/>
    </row>
    <row r="207" spans="6:36" s="12" customFormat="1" ht="15">
      <c r="F207" s="13"/>
      <c r="T207" s="4"/>
      <c r="U207" s="4"/>
      <c r="V207" s="4"/>
      <c r="W207" s="4"/>
      <c r="X207" s="4"/>
      <c r="Y207" s="4"/>
      <c r="Z207" s="4"/>
      <c r="AA207" s="4"/>
      <c r="AB207" s="20">
        <f t="shared" si="39"/>
        <v>0</v>
      </c>
      <c r="AC207" s="21"/>
      <c r="AD207" s="21" t="s">
        <v>33</v>
      </c>
      <c r="AE207" s="22">
        <f aca="true" t="shared" si="41" ref="AE207:AE213">AG207+AI207</f>
        <v>0</v>
      </c>
      <c r="AF207" s="23">
        <f>SUMIF($AC$411:$AC$503,"=c11o",$AF$411:$AF$503)</f>
        <v>0</v>
      </c>
      <c r="AG207" s="22">
        <f t="shared" si="40"/>
        <v>0</v>
      </c>
      <c r="AH207" s="23"/>
      <c r="AI207" s="24"/>
      <c r="AJ207" s="2"/>
    </row>
    <row r="208" spans="6:36" s="12" customFormat="1" ht="15">
      <c r="F208" s="13"/>
      <c r="T208" s="4"/>
      <c r="U208" s="4"/>
      <c r="V208" s="4"/>
      <c r="W208" s="4"/>
      <c r="X208" s="4"/>
      <c r="Y208" s="4"/>
      <c r="Z208" s="4"/>
      <c r="AA208" s="4"/>
      <c r="AB208" s="20">
        <f t="shared" si="39"/>
        <v>0</v>
      </c>
      <c r="AC208" s="21"/>
      <c r="AD208" s="21" t="s">
        <v>905</v>
      </c>
      <c r="AE208" s="22">
        <f t="shared" si="41"/>
        <v>0</v>
      </c>
      <c r="AF208" s="23">
        <f>SUMIF($AC$411:$AC$503,"=G11",$AF$411:$AF$503)</f>
        <v>0</v>
      </c>
      <c r="AG208" s="22">
        <f t="shared" si="40"/>
        <v>0</v>
      </c>
      <c r="AH208" s="23"/>
      <c r="AI208" s="24"/>
      <c r="AJ208" s="2"/>
    </row>
    <row r="209" spans="6:36" s="12" customFormat="1" ht="15">
      <c r="F209" s="13"/>
      <c r="T209" s="4"/>
      <c r="U209" s="4"/>
      <c r="V209" s="4"/>
      <c r="W209" s="4"/>
      <c r="X209" s="4"/>
      <c r="Y209" s="4"/>
      <c r="Z209" s="4"/>
      <c r="AA209" s="4"/>
      <c r="AB209" s="20">
        <f t="shared" si="39"/>
        <v>0</v>
      </c>
      <c r="AC209" s="21"/>
      <c r="AD209" s="21" t="s">
        <v>786</v>
      </c>
      <c r="AE209" s="22">
        <f t="shared" si="41"/>
        <v>0</v>
      </c>
      <c r="AF209" s="23">
        <f>SUMIF($AC$411:$AC$503,"=R",$AF$411:$AF$503)</f>
        <v>0</v>
      </c>
      <c r="AG209" s="22">
        <f t="shared" si="40"/>
        <v>0</v>
      </c>
      <c r="AH209" s="23"/>
      <c r="AI209" s="24"/>
      <c r="AJ209" s="2"/>
    </row>
    <row r="210" spans="6:36" s="12" customFormat="1" ht="15">
      <c r="F210" s="13"/>
      <c r="T210" s="4"/>
      <c r="U210" s="4"/>
      <c r="V210" s="4"/>
      <c r="W210" s="4"/>
      <c r="X210" s="4"/>
      <c r="Y210" s="4"/>
      <c r="Z210" s="4"/>
      <c r="AA210" s="4"/>
      <c r="AB210" s="20">
        <f t="shared" si="39"/>
        <v>0</v>
      </c>
      <c r="AC210" s="21"/>
      <c r="AD210" s="21" t="s">
        <v>759</v>
      </c>
      <c r="AE210" s="22">
        <f t="shared" si="41"/>
        <v>0</v>
      </c>
      <c r="AF210" s="23">
        <f>SUMIF($AC$411:$AC$503,"=C12a",$AF$411:$AF$503)</f>
        <v>0</v>
      </c>
      <c r="AG210" s="22">
        <f t="shared" si="40"/>
        <v>0</v>
      </c>
      <c r="AH210" s="22"/>
      <c r="AI210" s="24">
        <f>AI188*0.25</f>
        <v>0</v>
      </c>
      <c r="AJ210" s="2"/>
    </row>
    <row r="211" spans="6:36" s="12" customFormat="1" ht="15">
      <c r="F211" s="13"/>
      <c r="T211" s="4"/>
      <c r="U211" s="4"/>
      <c r="V211" s="4"/>
      <c r="W211" s="4"/>
      <c r="X211" s="4"/>
      <c r="Y211" s="4"/>
      <c r="Z211" s="4"/>
      <c r="AA211" s="4"/>
      <c r="AB211" s="20">
        <f t="shared" si="39"/>
        <v>0</v>
      </c>
      <c r="AC211" s="21"/>
      <c r="AD211" s="21" t="s">
        <v>38</v>
      </c>
      <c r="AE211" s="22">
        <f t="shared" si="41"/>
        <v>0</v>
      </c>
      <c r="AF211" s="23">
        <f>SUMIF($AC$411:$AC$503,"=c12b",$AF$411:$AF$503)</f>
        <v>0</v>
      </c>
      <c r="AG211" s="22">
        <f t="shared" si="40"/>
        <v>0</v>
      </c>
      <c r="AH211" s="22"/>
      <c r="AI211" s="24">
        <f>AI189*0.25</f>
        <v>0</v>
      </c>
      <c r="AJ211" s="2"/>
    </row>
    <row r="212" spans="6:36" s="12" customFormat="1" ht="15">
      <c r="F212" s="13"/>
      <c r="T212" s="4"/>
      <c r="U212" s="4"/>
      <c r="V212" s="4"/>
      <c r="W212" s="4"/>
      <c r="X212" s="4"/>
      <c r="Y212" s="4"/>
      <c r="Z212" s="4"/>
      <c r="AA212" s="4"/>
      <c r="AB212" s="20">
        <f t="shared" si="39"/>
        <v>0</v>
      </c>
      <c r="AC212" s="21"/>
      <c r="AD212" s="21" t="s">
        <v>916</v>
      </c>
      <c r="AE212" s="22">
        <f t="shared" si="41"/>
        <v>0</v>
      </c>
      <c r="AF212" s="23">
        <f>SUMIF($AC$411:$AC$503,"=G12",$AF$411:$AF$503)</f>
        <v>0</v>
      </c>
      <c r="AG212" s="22">
        <f t="shared" si="40"/>
        <v>0</v>
      </c>
      <c r="AH212" s="23"/>
      <c r="AI212" s="24"/>
      <c r="AJ212" s="2"/>
    </row>
    <row r="213" spans="6:36" s="12" customFormat="1" ht="15">
      <c r="F213" s="13"/>
      <c r="T213" s="4"/>
      <c r="U213" s="4"/>
      <c r="V213" s="4"/>
      <c r="W213" s="4"/>
      <c r="X213" s="4"/>
      <c r="Y213" s="4"/>
      <c r="Z213" s="4"/>
      <c r="AA213" s="4"/>
      <c r="AB213" s="20">
        <f t="shared" si="39"/>
        <v>0</v>
      </c>
      <c r="AC213" s="21"/>
      <c r="AD213" s="21" t="s">
        <v>798</v>
      </c>
      <c r="AE213" s="22">
        <f t="shared" si="41"/>
        <v>0</v>
      </c>
      <c r="AF213" s="23">
        <f>SUMIF($AC$411:$AC$503,"=c21",$AF$411:$AF$503)</f>
        <v>0</v>
      </c>
      <c r="AG213" s="22">
        <f t="shared" si="40"/>
        <v>0</v>
      </c>
      <c r="AH213" s="23"/>
      <c r="AI213" s="24"/>
      <c r="AJ213" s="2"/>
    </row>
    <row r="214" spans="6:36" s="12" customFormat="1" ht="15">
      <c r="F214" s="13"/>
      <c r="T214" s="4"/>
      <c r="U214" s="4"/>
      <c r="V214" s="4"/>
      <c r="W214" s="4"/>
      <c r="X214" s="4"/>
      <c r="Y214" s="4"/>
      <c r="Z214" s="4"/>
      <c r="AA214" s="4"/>
      <c r="AB214" s="20"/>
      <c r="AC214" s="21"/>
      <c r="AD214" s="21"/>
      <c r="AE214" s="22"/>
      <c r="AF214" s="23"/>
      <c r="AG214" s="22"/>
      <c r="AH214" s="23"/>
      <c r="AI214" s="24"/>
      <c r="AJ214" s="2"/>
    </row>
    <row r="215" spans="6:36" s="12" customFormat="1" ht="15">
      <c r="F215" s="13"/>
      <c r="T215" s="4"/>
      <c r="U215" s="4"/>
      <c r="V215" s="4"/>
      <c r="W215" s="4"/>
      <c r="X215" s="4"/>
      <c r="Y215" s="4"/>
      <c r="Z215" s="4"/>
      <c r="AA215" s="4"/>
      <c r="AB215" s="20">
        <f>SUM(AB206:AB213)</f>
        <v>3</v>
      </c>
      <c r="AC215" s="21"/>
      <c r="AD215" s="21" t="s">
        <v>933</v>
      </c>
      <c r="AE215" s="22">
        <f>SUM(AE206:AE213)</f>
        <v>347</v>
      </c>
      <c r="AF215" s="23">
        <f>SUM(AF206:AF213)</f>
        <v>0</v>
      </c>
      <c r="AG215" s="22"/>
      <c r="AH215" s="22"/>
      <c r="AI215" s="24"/>
      <c r="AJ215" s="2"/>
    </row>
    <row r="216" spans="6:36" s="12" customFormat="1" ht="15.75" thickBot="1">
      <c r="F216" s="13"/>
      <c r="T216" s="4"/>
      <c r="U216" s="4"/>
      <c r="V216" s="4"/>
      <c r="W216" s="4"/>
      <c r="X216" s="4"/>
      <c r="Y216" s="4"/>
      <c r="Z216" s="4"/>
      <c r="AA216" s="4"/>
      <c r="AB216" s="25"/>
      <c r="AC216" s="26"/>
      <c r="AD216" s="26"/>
      <c r="AE216" s="27"/>
      <c r="AF216" s="28"/>
      <c r="AG216" s="27"/>
      <c r="AH216" s="27"/>
      <c r="AI216" s="29"/>
      <c r="AJ216" s="2"/>
    </row>
    <row r="217" spans="6:36" s="12" customFormat="1" ht="15">
      <c r="F217" s="13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6"/>
      <c r="AE217" s="5"/>
      <c r="AF217" s="6"/>
      <c r="AG217" s="5"/>
      <c r="AH217" s="6"/>
      <c r="AI217" s="5"/>
      <c r="AJ217" s="2"/>
    </row>
    <row r="218" spans="1:36" s="1" customFormat="1" ht="15.75" thickBot="1">
      <c r="A218" s="1">
        <v>7</v>
      </c>
      <c r="B218" s="1">
        <v>8322035528</v>
      </c>
      <c r="C218" s="1" t="s">
        <v>892</v>
      </c>
      <c r="D218" s="1">
        <v>75327090</v>
      </c>
      <c r="E218" s="1">
        <v>1</v>
      </c>
      <c r="F218" s="11" t="s">
        <v>889</v>
      </c>
      <c r="G218" s="1" t="s">
        <v>262</v>
      </c>
      <c r="H218" s="1" t="s">
        <v>262</v>
      </c>
      <c r="I218" s="1">
        <v>18</v>
      </c>
      <c r="K218" s="1" t="s">
        <v>28</v>
      </c>
      <c r="L218" s="1" t="s">
        <v>26</v>
      </c>
      <c r="M218" s="1" t="s">
        <v>262</v>
      </c>
      <c r="N218" s="1" t="s">
        <v>262</v>
      </c>
      <c r="O218" s="1">
        <v>78</v>
      </c>
      <c r="Q218" s="1" t="s">
        <v>28</v>
      </c>
      <c r="R218" s="1" t="s">
        <v>26</v>
      </c>
      <c r="S218" s="1" t="s">
        <v>893</v>
      </c>
      <c r="T218" s="7" t="s">
        <v>262</v>
      </c>
      <c r="U218" s="7" t="s">
        <v>262</v>
      </c>
      <c r="V218" s="7">
        <v>18</v>
      </c>
      <c r="W218" s="7"/>
      <c r="X218" s="7" t="s">
        <v>28</v>
      </c>
      <c r="Y218" s="7" t="s">
        <v>26</v>
      </c>
      <c r="Z218" s="7">
        <v>1177954</v>
      </c>
      <c r="AA218" s="7" t="s">
        <v>894</v>
      </c>
      <c r="AB218" s="7">
        <v>1</v>
      </c>
      <c r="AC218" s="7" t="s">
        <v>24</v>
      </c>
      <c r="AD218" s="9">
        <v>36</v>
      </c>
      <c r="AE218" s="8">
        <f>AG218+AI218</f>
        <v>28</v>
      </c>
      <c r="AF218" s="9">
        <v>36</v>
      </c>
      <c r="AG218" s="8">
        <f>INT(AF218*0.8)</f>
        <v>28</v>
      </c>
      <c r="AH218" s="9">
        <v>0</v>
      </c>
      <c r="AI218" s="8">
        <f>INT(AH218*0.8)</f>
        <v>0</v>
      </c>
      <c r="AJ218" s="3">
        <v>0</v>
      </c>
    </row>
    <row r="219" spans="6:36" s="12" customFormat="1" ht="15">
      <c r="F219" s="13"/>
      <c r="T219" s="4"/>
      <c r="U219" s="4"/>
      <c r="V219" s="4"/>
      <c r="W219" s="4"/>
      <c r="X219" s="4"/>
      <c r="Y219" s="4"/>
      <c r="Z219" s="4"/>
      <c r="AA219" s="4"/>
      <c r="AB219" s="14" t="s">
        <v>943</v>
      </c>
      <c r="AC219" s="15"/>
      <c r="AD219" s="16" t="s">
        <v>944</v>
      </c>
      <c r="AE219" s="17" t="s">
        <v>945</v>
      </c>
      <c r="AF219" s="18"/>
      <c r="AG219" s="17" t="s">
        <v>946</v>
      </c>
      <c r="AH219" s="18"/>
      <c r="AI219" s="19" t="s">
        <v>947</v>
      </c>
      <c r="AJ219" s="2"/>
    </row>
    <row r="220" spans="6:36" s="12" customFormat="1" ht="15">
      <c r="F220" s="13"/>
      <c r="T220" s="4"/>
      <c r="U220" s="4"/>
      <c r="V220" s="4"/>
      <c r="W220" s="4"/>
      <c r="X220" s="4"/>
      <c r="Y220" s="4"/>
      <c r="Z220" s="4"/>
      <c r="AA220" s="4"/>
      <c r="AB220" s="20">
        <f>SUMIF(AC218,"=c11",AB218)</f>
        <v>1</v>
      </c>
      <c r="AC220" s="21"/>
      <c r="AD220" s="21" t="s">
        <v>24</v>
      </c>
      <c r="AE220" s="22">
        <f>AG220+AI220</f>
        <v>28</v>
      </c>
      <c r="AF220" s="23">
        <f>SUMIF($AC$411:$AC$503,"=c11",$AF$411:$AF$503)</f>
        <v>0</v>
      </c>
      <c r="AG220" s="22">
        <f>SUMIF(AC218,"=c11",AG218)</f>
        <v>28</v>
      </c>
      <c r="AH220" s="23"/>
      <c r="AI220" s="24"/>
      <c r="AJ220" s="2"/>
    </row>
    <row r="221" spans="6:36" s="12" customFormat="1" ht="15">
      <c r="F221" s="13"/>
      <c r="T221" s="4"/>
      <c r="U221" s="4"/>
      <c r="V221" s="4"/>
      <c r="W221" s="4"/>
      <c r="X221" s="4"/>
      <c r="Y221" s="4"/>
      <c r="Z221" s="4"/>
      <c r="AA221" s="4"/>
      <c r="AB221" s="20">
        <f>SUMIF($AC$3:$AC$380,"=c11o",$AB$3:$AB$380)</f>
        <v>0</v>
      </c>
      <c r="AC221" s="21"/>
      <c r="AD221" s="21" t="s">
        <v>33</v>
      </c>
      <c r="AE221" s="22">
        <f aca="true" t="shared" si="42" ref="AE221:AE227">AG221+AI221</f>
        <v>0</v>
      </c>
      <c r="AF221" s="23">
        <f>SUMIF($AC$411:$AC$503,"=c11o",$AF$411:$AF$503)</f>
        <v>0</v>
      </c>
      <c r="AG221" s="22">
        <f>SUMIF($AC$3:$AC$380,"=c11o",$AG$3:$AG$380)</f>
        <v>0</v>
      </c>
      <c r="AH221" s="23"/>
      <c r="AI221" s="24"/>
      <c r="AJ221" s="2"/>
    </row>
    <row r="222" spans="6:36" s="12" customFormat="1" ht="15">
      <c r="F222" s="13"/>
      <c r="T222" s="4"/>
      <c r="U222" s="4"/>
      <c r="V222" s="4"/>
      <c r="W222" s="4"/>
      <c r="X222" s="4"/>
      <c r="Y222" s="4"/>
      <c r="Z222" s="4"/>
      <c r="AA222" s="4"/>
      <c r="AB222" s="20">
        <f>SUMIF($AC$3:$AC$380,"=g11",$AB$3:$AB$380)</f>
        <v>0</v>
      </c>
      <c r="AC222" s="21"/>
      <c r="AD222" s="21" t="s">
        <v>905</v>
      </c>
      <c r="AE222" s="22">
        <f t="shared" si="42"/>
        <v>0</v>
      </c>
      <c r="AF222" s="23">
        <f>SUMIF($AC$411:$AC$503,"=G11",$AF$411:$AF$503)</f>
        <v>0</v>
      </c>
      <c r="AG222" s="22">
        <f>SUMIF($AC$3:$AC$380,"=g11",$AG$3:$AG$380)</f>
        <v>0</v>
      </c>
      <c r="AH222" s="23"/>
      <c r="AI222" s="24"/>
      <c r="AJ222" s="2"/>
    </row>
    <row r="223" spans="6:36" s="12" customFormat="1" ht="15">
      <c r="F223" s="13"/>
      <c r="T223" s="4"/>
      <c r="U223" s="4"/>
      <c r="V223" s="4"/>
      <c r="W223" s="4"/>
      <c r="X223" s="4"/>
      <c r="Y223" s="4"/>
      <c r="Z223" s="4"/>
      <c r="AA223" s="4"/>
      <c r="AB223" s="20">
        <f>SUMIF($AC$3:$AC$380,"=r",$AB$3:$AB$380)</f>
        <v>0</v>
      </c>
      <c r="AC223" s="21"/>
      <c r="AD223" s="21" t="s">
        <v>786</v>
      </c>
      <c r="AE223" s="22">
        <f t="shared" si="42"/>
        <v>0</v>
      </c>
      <c r="AF223" s="23">
        <f>SUMIF($AC$411:$AC$503,"=R",$AF$411:$AF$503)</f>
        <v>0</v>
      </c>
      <c r="AG223" s="22">
        <f>SUMIF($AC$3:$AC$380,"=r",$AG$3:$AG$380)</f>
        <v>0</v>
      </c>
      <c r="AH223" s="23"/>
      <c r="AI223" s="24"/>
      <c r="AJ223" s="2"/>
    </row>
    <row r="224" spans="6:36" s="12" customFormat="1" ht="15">
      <c r="F224" s="13"/>
      <c r="T224" s="4"/>
      <c r="U224" s="4"/>
      <c r="V224" s="4"/>
      <c r="W224" s="4"/>
      <c r="X224" s="4"/>
      <c r="Y224" s="4"/>
      <c r="Z224" s="4"/>
      <c r="AA224" s="4"/>
      <c r="AB224" s="20">
        <f>SUMIF(AC218,"=c12a",AB218)</f>
        <v>0</v>
      </c>
      <c r="AC224" s="21"/>
      <c r="AD224" s="21" t="s">
        <v>759</v>
      </c>
      <c r="AE224" s="22">
        <f t="shared" si="42"/>
        <v>0</v>
      </c>
      <c r="AF224" s="23">
        <f>SUMIF($AC$411:$AC$503,"=C12a",$AF$411:$AF$503)</f>
        <v>0</v>
      </c>
      <c r="AG224" s="22">
        <f>SUMIF(AC218,"=C12a",AG218)</f>
        <v>0</v>
      </c>
      <c r="AH224" s="23">
        <f>SUMIF($AC$411:$AC$503,"=C12a",$AH$411:$AH$503)</f>
        <v>0</v>
      </c>
      <c r="AI224" s="24">
        <f>SUMIF(AC218,"=C12a",AI218)</f>
        <v>0</v>
      </c>
      <c r="AJ224" s="2"/>
    </row>
    <row r="225" spans="6:36" s="12" customFormat="1" ht="15">
      <c r="F225" s="13"/>
      <c r="T225" s="4"/>
      <c r="U225" s="4"/>
      <c r="V225" s="4"/>
      <c r="W225" s="4"/>
      <c r="X225" s="4"/>
      <c r="Y225" s="4"/>
      <c r="Z225" s="4"/>
      <c r="AA225" s="4"/>
      <c r="AB225" s="20">
        <f>SUMIF(AC218,"=c12b",AB218)</f>
        <v>0</v>
      </c>
      <c r="AC225" s="21"/>
      <c r="AD225" s="21" t="s">
        <v>38</v>
      </c>
      <c r="AE225" s="22">
        <f t="shared" si="42"/>
        <v>0</v>
      </c>
      <c r="AF225" s="23">
        <f>SUMIF($AC$411:$AC$503,"=c12b",$AF$411:$AF$503)</f>
        <v>0</v>
      </c>
      <c r="AG225" s="22">
        <f>SUMIF(AC218,"=C12b",AG218)</f>
        <v>0</v>
      </c>
      <c r="AH225" s="23">
        <f>SUMIF($AC$411:$AC$503,"=c12b",$AH$411:$AH$503)</f>
        <v>0</v>
      </c>
      <c r="AI225" s="24">
        <f>SUMIF(AC218,"=C12b",AI218)</f>
        <v>0</v>
      </c>
      <c r="AJ225" s="2"/>
    </row>
    <row r="226" spans="6:36" s="12" customFormat="1" ht="15">
      <c r="F226" s="13"/>
      <c r="T226" s="4"/>
      <c r="U226" s="4"/>
      <c r="V226" s="4"/>
      <c r="W226" s="4"/>
      <c r="X226" s="4"/>
      <c r="Y226" s="4"/>
      <c r="Z226" s="4"/>
      <c r="AA226" s="4"/>
      <c r="AB226" s="20">
        <f>SUMIF($AC$3:$AC$380,"=g12",$AB$3:$AB$380)</f>
        <v>0</v>
      </c>
      <c r="AC226" s="21"/>
      <c r="AD226" s="21" t="s">
        <v>916</v>
      </c>
      <c r="AE226" s="22">
        <f t="shared" si="42"/>
        <v>0</v>
      </c>
      <c r="AF226" s="23">
        <f>SUMIF($AC$411:$AC$503,"=G12",$AF$411:$AF$503)</f>
        <v>0</v>
      </c>
      <c r="AG226" s="22">
        <f>SUMIF($AC$3:$AC$380,"=g12",$AG$3:$AG$380)</f>
        <v>0</v>
      </c>
      <c r="AH226" s="23"/>
      <c r="AI226" s="24"/>
      <c r="AJ226" s="2"/>
    </row>
    <row r="227" spans="6:36" s="12" customFormat="1" ht="15">
      <c r="F227" s="13"/>
      <c r="T227" s="4"/>
      <c r="U227" s="4"/>
      <c r="V227" s="4"/>
      <c r="W227" s="4"/>
      <c r="X227" s="4"/>
      <c r="Y227" s="4"/>
      <c r="Z227" s="4"/>
      <c r="AA227" s="4"/>
      <c r="AB227" s="20">
        <f>SUMIF(AC218,"=c21",AB218)</f>
        <v>0</v>
      </c>
      <c r="AC227" s="21"/>
      <c r="AD227" s="21" t="s">
        <v>798</v>
      </c>
      <c r="AE227" s="22">
        <f t="shared" si="42"/>
        <v>0</v>
      </c>
      <c r="AF227" s="23">
        <f>SUMIF($AC$411:$AC$503,"=c21",$AF$411:$AF$503)</f>
        <v>0</v>
      </c>
      <c r="AG227" s="22">
        <f>SUMIF(AC218,"=c21",AG218)</f>
        <v>0</v>
      </c>
      <c r="AH227" s="23"/>
      <c r="AI227" s="24"/>
      <c r="AJ227" s="2"/>
    </row>
    <row r="228" spans="6:36" s="12" customFormat="1" ht="15">
      <c r="F228" s="13"/>
      <c r="T228" s="4"/>
      <c r="U228" s="4"/>
      <c r="V228" s="4"/>
      <c r="W228" s="4"/>
      <c r="X228" s="4"/>
      <c r="Y228" s="4"/>
      <c r="Z228" s="4"/>
      <c r="AA228" s="4"/>
      <c r="AB228" s="20"/>
      <c r="AC228" s="21"/>
      <c r="AD228" s="21"/>
      <c r="AE228" s="22"/>
      <c r="AF228" s="23"/>
      <c r="AG228" s="22"/>
      <c r="AH228" s="23"/>
      <c r="AI228" s="24"/>
      <c r="AJ228" s="2"/>
    </row>
    <row r="229" spans="6:36" s="12" customFormat="1" ht="15.75" thickBot="1">
      <c r="F229" s="13"/>
      <c r="T229" s="4"/>
      <c r="U229" s="4"/>
      <c r="V229" s="4"/>
      <c r="W229" s="4"/>
      <c r="X229" s="4"/>
      <c r="Y229" s="4"/>
      <c r="Z229" s="4"/>
      <c r="AA229" s="4"/>
      <c r="AB229" s="25">
        <f>SUM(AB220:AB227)</f>
        <v>1</v>
      </c>
      <c r="AC229" s="26"/>
      <c r="AD229" s="26" t="s">
        <v>933</v>
      </c>
      <c r="AE229" s="27">
        <f>SUM(AE220:AE227)</f>
        <v>28</v>
      </c>
      <c r="AF229" s="28">
        <f>SUM(AF220:AF227)</f>
        <v>0</v>
      </c>
      <c r="AG229" s="27"/>
      <c r="AH229" s="27"/>
      <c r="AI229" s="29"/>
      <c r="AJ229" s="2"/>
    </row>
    <row r="230" spans="6:36" s="12" customFormat="1" ht="15">
      <c r="F230" s="13"/>
      <c r="T230" s="4"/>
      <c r="U230" s="4"/>
      <c r="V230" s="4"/>
      <c r="W230" s="4"/>
      <c r="X230" s="4"/>
      <c r="Y230" s="4"/>
      <c r="Z230" s="4"/>
      <c r="AA230" s="4"/>
      <c r="AB230" s="37">
        <v>2019</v>
      </c>
      <c r="AC230" s="15"/>
      <c r="AD230" s="15"/>
      <c r="AE230" s="17"/>
      <c r="AF230" s="18"/>
      <c r="AG230" s="17"/>
      <c r="AH230" s="17"/>
      <c r="AI230" s="19"/>
      <c r="AJ230" s="2"/>
    </row>
    <row r="231" spans="6:36" s="12" customFormat="1" ht="15">
      <c r="F231" s="13"/>
      <c r="T231" s="4"/>
      <c r="U231" s="4"/>
      <c r="V231" s="4"/>
      <c r="W231" s="4"/>
      <c r="X231" s="4"/>
      <c r="Y231" s="4"/>
      <c r="Z231" s="4"/>
      <c r="AA231" s="4"/>
      <c r="AB231" s="20">
        <f aca="true" t="shared" si="43" ref="AB231:AB238">AB220</f>
        <v>1</v>
      </c>
      <c r="AC231" s="21"/>
      <c r="AD231" s="21" t="s">
        <v>24</v>
      </c>
      <c r="AE231" s="22">
        <f>AG231+AI231</f>
        <v>21</v>
      </c>
      <c r="AF231" s="23">
        <f>SUMIF($AC$411:$AC$503,"=c11",$AF$411:$AF$503)</f>
        <v>0</v>
      </c>
      <c r="AG231" s="22">
        <f aca="true" t="shared" si="44" ref="AG231:AG238">AG220*0.75</f>
        <v>21</v>
      </c>
      <c r="AH231" s="23"/>
      <c r="AI231" s="24"/>
      <c r="AJ231" s="2"/>
    </row>
    <row r="232" spans="6:36" s="12" customFormat="1" ht="15">
      <c r="F232" s="13"/>
      <c r="T232" s="4"/>
      <c r="U232" s="4"/>
      <c r="V232" s="4"/>
      <c r="W232" s="4"/>
      <c r="X232" s="4"/>
      <c r="Y232" s="4"/>
      <c r="Z232" s="4"/>
      <c r="AA232" s="4"/>
      <c r="AB232" s="20">
        <f t="shared" si="43"/>
        <v>0</v>
      </c>
      <c r="AC232" s="21"/>
      <c r="AD232" s="21" t="s">
        <v>33</v>
      </c>
      <c r="AE232" s="22">
        <f aca="true" t="shared" si="45" ref="AE232:AE238">AG232+AI232</f>
        <v>0</v>
      </c>
      <c r="AF232" s="23">
        <f>SUMIF($AC$411:$AC$503,"=c11o",$AF$411:$AF$503)</f>
        <v>0</v>
      </c>
      <c r="AG232" s="22">
        <f t="shared" si="44"/>
        <v>0</v>
      </c>
      <c r="AH232" s="23"/>
      <c r="AI232" s="24"/>
      <c r="AJ232" s="2"/>
    </row>
    <row r="233" spans="6:36" s="12" customFormat="1" ht="15">
      <c r="F233" s="13"/>
      <c r="T233" s="4"/>
      <c r="U233" s="4"/>
      <c r="V233" s="4"/>
      <c r="W233" s="4"/>
      <c r="X233" s="4"/>
      <c r="Y233" s="4"/>
      <c r="Z233" s="4"/>
      <c r="AA233" s="4"/>
      <c r="AB233" s="20">
        <f t="shared" si="43"/>
        <v>0</v>
      </c>
      <c r="AC233" s="21"/>
      <c r="AD233" s="21" t="s">
        <v>905</v>
      </c>
      <c r="AE233" s="22">
        <f t="shared" si="45"/>
        <v>0</v>
      </c>
      <c r="AF233" s="23">
        <f>SUMIF($AC$411:$AC$503,"=G11",$AF$411:$AF$503)</f>
        <v>0</v>
      </c>
      <c r="AG233" s="22">
        <f t="shared" si="44"/>
        <v>0</v>
      </c>
      <c r="AH233" s="23"/>
      <c r="AI233" s="24"/>
      <c r="AJ233" s="2"/>
    </row>
    <row r="234" spans="6:36" s="12" customFormat="1" ht="15">
      <c r="F234" s="13"/>
      <c r="T234" s="4"/>
      <c r="U234" s="4"/>
      <c r="V234" s="4"/>
      <c r="W234" s="4"/>
      <c r="X234" s="4"/>
      <c r="Y234" s="4"/>
      <c r="Z234" s="4"/>
      <c r="AA234" s="4"/>
      <c r="AB234" s="20">
        <f t="shared" si="43"/>
        <v>0</v>
      </c>
      <c r="AC234" s="21"/>
      <c r="AD234" s="21" t="s">
        <v>786</v>
      </c>
      <c r="AE234" s="22">
        <f t="shared" si="45"/>
        <v>0</v>
      </c>
      <c r="AF234" s="23">
        <f>SUMIF($AC$411:$AC$503,"=R",$AF$411:$AF$503)</f>
        <v>0</v>
      </c>
      <c r="AG234" s="22">
        <f t="shared" si="44"/>
        <v>0</v>
      </c>
      <c r="AH234" s="23"/>
      <c r="AI234" s="24"/>
      <c r="AJ234" s="2"/>
    </row>
    <row r="235" spans="6:36" s="12" customFormat="1" ht="15">
      <c r="F235" s="13"/>
      <c r="T235" s="4"/>
      <c r="U235" s="4"/>
      <c r="V235" s="4"/>
      <c r="W235" s="4"/>
      <c r="X235" s="4"/>
      <c r="Y235" s="4"/>
      <c r="Z235" s="4"/>
      <c r="AA235" s="4"/>
      <c r="AB235" s="20">
        <f t="shared" si="43"/>
        <v>0</v>
      </c>
      <c r="AC235" s="21"/>
      <c r="AD235" s="21" t="s">
        <v>759</v>
      </c>
      <c r="AE235" s="22">
        <f t="shared" si="45"/>
        <v>0</v>
      </c>
      <c r="AF235" s="23">
        <f>SUMIF($AC$411:$AC$503,"=C12a",$AF$411:$AF$503)</f>
        <v>0</v>
      </c>
      <c r="AG235" s="22">
        <f t="shared" si="44"/>
        <v>0</v>
      </c>
      <c r="AH235" s="22"/>
      <c r="AI235" s="24">
        <f>AI224*0.75</f>
        <v>0</v>
      </c>
      <c r="AJ235" s="2"/>
    </row>
    <row r="236" spans="6:36" s="12" customFormat="1" ht="15">
      <c r="F236" s="13"/>
      <c r="T236" s="4"/>
      <c r="U236" s="4"/>
      <c r="V236" s="4"/>
      <c r="W236" s="4"/>
      <c r="X236" s="4"/>
      <c r="Y236" s="4"/>
      <c r="Z236" s="4"/>
      <c r="AA236" s="4"/>
      <c r="AB236" s="20">
        <f t="shared" si="43"/>
        <v>0</v>
      </c>
      <c r="AC236" s="21"/>
      <c r="AD236" s="21" t="s">
        <v>38</v>
      </c>
      <c r="AE236" s="22">
        <f t="shared" si="45"/>
        <v>0</v>
      </c>
      <c r="AF236" s="23">
        <f>SUMIF($AC$411:$AC$503,"=c12b",$AF$411:$AF$503)</f>
        <v>0</v>
      </c>
      <c r="AG236" s="22">
        <f t="shared" si="44"/>
        <v>0</v>
      </c>
      <c r="AH236" s="22"/>
      <c r="AI236" s="24">
        <f>AI225*0.75</f>
        <v>0</v>
      </c>
      <c r="AJ236" s="2"/>
    </row>
    <row r="237" spans="6:36" s="12" customFormat="1" ht="15">
      <c r="F237" s="13"/>
      <c r="T237" s="4"/>
      <c r="U237" s="4"/>
      <c r="V237" s="4"/>
      <c r="W237" s="4"/>
      <c r="X237" s="4"/>
      <c r="Y237" s="4"/>
      <c r="Z237" s="4"/>
      <c r="AA237" s="4"/>
      <c r="AB237" s="20">
        <f t="shared" si="43"/>
        <v>0</v>
      </c>
      <c r="AC237" s="21"/>
      <c r="AD237" s="21" t="s">
        <v>916</v>
      </c>
      <c r="AE237" s="22">
        <f t="shared" si="45"/>
        <v>0</v>
      </c>
      <c r="AF237" s="23">
        <f>SUMIF($AC$411:$AC$503,"=G12",$AF$411:$AF$503)</f>
        <v>0</v>
      </c>
      <c r="AG237" s="22">
        <f t="shared" si="44"/>
        <v>0</v>
      </c>
      <c r="AH237" s="23"/>
      <c r="AI237" s="24"/>
      <c r="AJ237" s="2"/>
    </row>
    <row r="238" spans="6:36" s="12" customFormat="1" ht="15">
      <c r="F238" s="13"/>
      <c r="T238" s="4"/>
      <c r="U238" s="4"/>
      <c r="V238" s="4"/>
      <c r="W238" s="4"/>
      <c r="X238" s="4"/>
      <c r="Y238" s="4"/>
      <c r="Z238" s="4"/>
      <c r="AA238" s="4"/>
      <c r="AB238" s="20">
        <f t="shared" si="43"/>
        <v>0</v>
      </c>
      <c r="AC238" s="21"/>
      <c r="AD238" s="21" t="s">
        <v>798</v>
      </c>
      <c r="AE238" s="22">
        <f t="shared" si="45"/>
        <v>0</v>
      </c>
      <c r="AF238" s="23">
        <f>SUMIF($AC$411:$AC$503,"=c21",$AF$411:$AF$503)</f>
        <v>0</v>
      </c>
      <c r="AG238" s="22">
        <f t="shared" si="44"/>
        <v>0</v>
      </c>
      <c r="AH238" s="23"/>
      <c r="AI238" s="24"/>
      <c r="AJ238" s="2"/>
    </row>
    <row r="239" spans="6:36" s="12" customFormat="1" ht="15">
      <c r="F239" s="13"/>
      <c r="T239" s="4"/>
      <c r="U239" s="4"/>
      <c r="V239" s="4"/>
      <c r="W239" s="4"/>
      <c r="X239" s="4"/>
      <c r="Y239" s="4"/>
      <c r="Z239" s="4"/>
      <c r="AA239" s="4"/>
      <c r="AB239" s="20"/>
      <c r="AC239" s="21"/>
      <c r="AD239" s="21"/>
      <c r="AE239" s="22"/>
      <c r="AF239" s="23"/>
      <c r="AG239" s="22"/>
      <c r="AH239" s="23"/>
      <c r="AI239" s="24"/>
      <c r="AJ239" s="2"/>
    </row>
    <row r="240" spans="6:36" s="12" customFormat="1" ht="15.75" thickBot="1">
      <c r="F240" s="13"/>
      <c r="T240" s="4"/>
      <c r="U240" s="4"/>
      <c r="V240" s="4"/>
      <c r="W240" s="4"/>
      <c r="X240" s="4"/>
      <c r="Y240" s="4"/>
      <c r="Z240" s="4"/>
      <c r="AA240" s="4"/>
      <c r="AB240" s="25">
        <f>SUM(AB231:AB238)</f>
        <v>1</v>
      </c>
      <c r="AC240" s="26"/>
      <c r="AD240" s="26" t="s">
        <v>933</v>
      </c>
      <c r="AE240" s="27">
        <f>SUM(AE231:AE238)</f>
        <v>21</v>
      </c>
      <c r="AF240" s="28">
        <f>SUM(AF231:AF238)</f>
        <v>0</v>
      </c>
      <c r="AG240" s="27"/>
      <c r="AH240" s="27"/>
      <c r="AI240" s="29"/>
      <c r="AJ240" s="2"/>
    </row>
    <row r="241" spans="6:36" s="12" customFormat="1" ht="15">
      <c r="F241" s="13"/>
      <c r="T241" s="4"/>
      <c r="U241" s="4"/>
      <c r="V241" s="4"/>
      <c r="W241" s="4"/>
      <c r="X241" s="4"/>
      <c r="Y241" s="4"/>
      <c r="Z241" s="4"/>
      <c r="AA241" s="4"/>
      <c r="AB241" s="37">
        <v>2020</v>
      </c>
      <c r="AC241" s="15"/>
      <c r="AD241" s="15"/>
      <c r="AE241" s="17"/>
      <c r="AF241" s="18"/>
      <c r="AG241" s="17"/>
      <c r="AH241" s="17"/>
      <c r="AI241" s="19"/>
      <c r="AJ241" s="2"/>
    </row>
    <row r="242" spans="6:36" s="12" customFormat="1" ht="15">
      <c r="F242" s="13"/>
      <c r="T242" s="4"/>
      <c r="U242" s="4"/>
      <c r="V242" s="4"/>
      <c r="W242" s="4"/>
      <c r="X242" s="4"/>
      <c r="Y242" s="4"/>
      <c r="Z242" s="4"/>
      <c r="AA242" s="4"/>
      <c r="AB242" s="20">
        <f aca="true" t="shared" si="46" ref="AB242:AB249">AB220</f>
        <v>1</v>
      </c>
      <c r="AC242" s="21"/>
      <c r="AD242" s="21" t="s">
        <v>24</v>
      </c>
      <c r="AE242" s="22">
        <f>AG242+AI242</f>
        <v>7</v>
      </c>
      <c r="AF242" s="23">
        <f>SUMIF($AC$411:$AC$503,"=c11",$AF$411:$AF$503)</f>
        <v>0</v>
      </c>
      <c r="AG242" s="22">
        <f aca="true" t="shared" si="47" ref="AG242:AG249">AG220*0.25</f>
        <v>7</v>
      </c>
      <c r="AH242" s="23"/>
      <c r="AI242" s="24"/>
      <c r="AJ242" s="2"/>
    </row>
    <row r="243" spans="6:36" s="12" customFormat="1" ht="15">
      <c r="F243" s="13"/>
      <c r="T243" s="4"/>
      <c r="U243" s="4"/>
      <c r="V243" s="4"/>
      <c r="W243" s="4"/>
      <c r="X243" s="4"/>
      <c r="Y243" s="4"/>
      <c r="Z243" s="4"/>
      <c r="AA243" s="4"/>
      <c r="AB243" s="20">
        <f t="shared" si="46"/>
        <v>0</v>
      </c>
      <c r="AC243" s="21"/>
      <c r="AD243" s="21" t="s">
        <v>33</v>
      </c>
      <c r="AE243" s="22">
        <f aca="true" t="shared" si="48" ref="AE243:AE249">AG243+AI243</f>
        <v>0</v>
      </c>
      <c r="AF243" s="23">
        <f>SUMIF($AC$411:$AC$503,"=c11o",$AF$411:$AF$503)</f>
        <v>0</v>
      </c>
      <c r="AG243" s="22">
        <f t="shared" si="47"/>
        <v>0</v>
      </c>
      <c r="AH243" s="23"/>
      <c r="AI243" s="24"/>
      <c r="AJ243" s="2"/>
    </row>
    <row r="244" spans="6:36" s="12" customFormat="1" ht="15">
      <c r="F244" s="13"/>
      <c r="T244" s="4"/>
      <c r="U244" s="4"/>
      <c r="V244" s="4"/>
      <c r="W244" s="4"/>
      <c r="X244" s="4"/>
      <c r="Y244" s="4"/>
      <c r="Z244" s="4"/>
      <c r="AA244" s="4"/>
      <c r="AB244" s="20">
        <f t="shared" si="46"/>
        <v>0</v>
      </c>
      <c r="AC244" s="21"/>
      <c r="AD244" s="21" t="s">
        <v>905</v>
      </c>
      <c r="AE244" s="22">
        <f t="shared" si="48"/>
        <v>0</v>
      </c>
      <c r="AF244" s="23">
        <f>SUMIF($AC$411:$AC$503,"=G11",$AF$411:$AF$503)</f>
        <v>0</v>
      </c>
      <c r="AG244" s="22">
        <f t="shared" si="47"/>
        <v>0</v>
      </c>
      <c r="AH244" s="23"/>
      <c r="AI244" s="24"/>
      <c r="AJ244" s="2"/>
    </row>
    <row r="245" spans="6:36" s="12" customFormat="1" ht="15">
      <c r="F245" s="13"/>
      <c r="T245" s="4"/>
      <c r="U245" s="4"/>
      <c r="V245" s="4"/>
      <c r="W245" s="4"/>
      <c r="X245" s="4"/>
      <c r="Y245" s="4"/>
      <c r="Z245" s="4"/>
      <c r="AA245" s="4"/>
      <c r="AB245" s="20">
        <f t="shared" si="46"/>
        <v>0</v>
      </c>
      <c r="AC245" s="21"/>
      <c r="AD245" s="21" t="s">
        <v>786</v>
      </c>
      <c r="AE245" s="22">
        <f t="shared" si="48"/>
        <v>0</v>
      </c>
      <c r="AF245" s="23">
        <f>SUMIF($AC$411:$AC$503,"=R",$AF$411:$AF$503)</f>
        <v>0</v>
      </c>
      <c r="AG245" s="22">
        <f t="shared" si="47"/>
        <v>0</v>
      </c>
      <c r="AH245" s="23"/>
      <c r="AI245" s="24"/>
      <c r="AJ245" s="2"/>
    </row>
    <row r="246" spans="6:36" s="12" customFormat="1" ht="15">
      <c r="F246" s="13"/>
      <c r="T246" s="4"/>
      <c r="U246" s="4"/>
      <c r="V246" s="4"/>
      <c r="W246" s="4"/>
      <c r="X246" s="4"/>
      <c r="Y246" s="4"/>
      <c r="Z246" s="4"/>
      <c r="AA246" s="4"/>
      <c r="AB246" s="20">
        <f t="shared" si="46"/>
        <v>0</v>
      </c>
      <c r="AC246" s="21"/>
      <c r="AD246" s="21" t="s">
        <v>759</v>
      </c>
      <c r="AE246" s="22">
        <f t="shared" si="48"/>
        <v>0</v>
      </c>
      <c r="AF246" s="23">
        <f>SUMIF($AC$411:$AC$503,"=C12a",$AF$411:$AF$503)</f>
        <v>0</v>
      </c>
      <c r="AG246" s="22">
        <f t="shared" si="47"/>
        <v>0</v>
      </c>
      <c r="AH246" s="22"/>
      <c r="AI246" s="24">
        <f>AI224*0.25</f>
        <v>0</v>
      </c>
      <c r="AJ246" s="2"/>
    </row>
    <row r="247" spans="6:36" s="12" customFormat="1" ht="15">
      <c r="F247" s="13"/>
      <c r="T247" s="4"/>
      <c r="U247" s="4"/>
      <c r="V247" s="4"/>
      <c r="W247" s="4"/>
      <c r="X247" s="4"/>
      <c r="Y247" s="4"/>
      <c r="Z247" s="4"/>
      <c r="AA247" s="4"/>
      <c r="AB247" s="20">
        <f t="shared" si="46"/>
        <v>0</v>
      </c>
      <c r="AC247" s="21"/>
      <c r="AD247" s="21" t="s">
        <v>38</v>
      </c>
      <c r="AE247" s="22">
        <f t="shared" si="48"/>
        <v>0</v>
      </c>
      <c r="AF247" s="23">
        <f>SUMIF($AC$411:$AC$503,"=c12b",$AF$411:$AF$503)</f>
        <v>0</v>
      </c>
      <c r="AG247" s="22">
        <f t="shared" si="47"/>
        <v>0</v>
      </c>
      <c r="AH247" s="22"/>
      <c r="AI247" s="24">
        <f>AI225*0.25</f>
        <v>0</v>
      </c>
      <c r="AJ247" s="2"/>
    </row>
    <row r="248" spans="6:36" s="12" customFormat="1" ht="15">
      <c r="F248" s="13"/>
      <c r="T248" s="4"/>
      <c r="U248" s="4"/>
      <c r="V248" s="4"/>
      <c r="W248" s="4"/>
      <c r="X248" s="4"/>
      <c r="Y248" s="4"/>
      <c r="Z248" s="4"/>
      <c r="AA248" s="4"/>
      <c r="AB248" s="20">
        <f t="shared" si="46"/>
        <v>0</v>
      </c>
      <c r="AC248" s="21"/>
      <c r="AD248" s="21" t="s">
        <v>916</v>
      </c>
      <c r="AE248" s="22">
        <f t="shared" si="48"/>
        <v>0</v>
      </c>
      <c r="AF248" s="23">
        <f>SUMIF($AC$411:$AC$503,"=G12",$AF$411:$AF$503)</f>
        <v>0</v>
      </c>
      <c r="AG248" s="22">
        <f t="shared" si="47"/>
        <v>0</v>
      </c>
      <c r="AH248" s="23"/>
      <c r="AI248" s="24"/>
      <c r="AJ248" s="2"/>
    </row>
    <row r="249" spans="6:36" s="12" customFormat="1" ht="15">
      <c r="F249" s="13"/>
      <c r="T249" s="4"/>
      <c r="U249" s="4"/>
      <c r="V249" s="4"/>
      <c r="W249" s="4"/>
      <c r="X249" s="4"/>
      <c r="Y249" s="4"/>
      <c r="Z249" s="4"/>
      <c r="AA249" s="4"/>
      <c r="AB249" s="20">
        <f t="shared" si="46"/>
        <v>0</v>
      </c>
      <c r="AC249" s="21"/>
      <c r="AD249" s="21" t="s">
        <v>798</v>
      </c>
      <c r="AE249" s="22">
        <f t="shared" si="48"/>
        <v>0</v>
      </c>
      <c r="AF249" s="23">
        <f>SUMIF($AC$411:$AC$503,"=c21",$AF$411:$AF$503)</f>
        <v>0</v>
      </c>
      <c r="AG249" s="22">
        <f t="shared" si="47"/>
        <v>0</v>
      </c>
      <c r="AH249" s="23"/>
      <c r="AI249" s="24"/>
      <c r="AJ249" s="2"/>
    </row>
    <row r="250" spans="6:36" s="12" customFormat="1" ht="15">
      <c r="F250" s="13"/>
      <c r="T250" s="4"/>
      <c r="U250" s="4"/>
      <c r="V250" s="4"/>
      <c r="W250" s="4"/>
      <c r="X250" s="4"/>
      <c r="Y250" s="4"/>
      <c r="Z250" s="4"/>
      <c r="AA250" s="4"/>
      <c r="AB250" s="20"/>
      <c r="AC250" s="21"/>
      <c r="AD250" s="21"/>
      <c r="AE250" s="22"/>
      <c r="AF250" s="23"/>
      <c r="AG250" s="22"/>
      <c r="AH250" s="23"/>
      <c r="AI250" s="24"/>
      <c r="AJ250" s="2"/>
    </row>
    <row r="251" spans="6:36" s="12" customFormat="1" ht="15.75" thickBot="1">
      <c r="F251" s="13"/>
      <c r="T251" s="4"/>
      <c r="U251" s="4"/>
      <c r="V251" s="4"/>
      <c r="W251" s="4"/>
      <c r="X251" s="4"/>
      <c r="Y251" s="4"/>
      <c r="Z251" s="4"/>
      <c r="AA251" s="4"/>
      <c r="AB251" s="25">
        <f>SUM(AB242:AB249)</f>
        <v>1</v>
      </c>
      <c r="AC251" s="26"/>
      <c r="AD251" s="26" t="s">
        <v>933</v>
      </c>
      <c r="AE251" s="27">
        <f>SUM(AE242:AE249)</f>
        <v>7</v>
      </c>
      <c r="AF251" s="28">
        <f>SUM(AF242:AF249)</f>
        <v>0</v>
      </c>
      <c r="AG251" s="27"/>
      <c r="AH251" s="27"/>
      <c r="AI251" s="29"/>
      <c r="AJ251" s="2"/>
    </row>
    <row r="252" spans="6:36" s="12" customFormat="1" ht="15">
      <c r="F252" s="13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5"/>
      <c r="AF252" s="6"/>
      <c r="AG252" s="5"/>
      <c r="AH252" s="5"/>
      <c r="AI252" s="5"/>
      <c r="AJ252" s="2"/>
    </row>
    <row r="253" spans="6:36" s="12" customFormat="1" ht="15">
      <c r="F253" s="1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6"/>
      <c r="AE253" s="5"/>
      <c r="AF253" s="6"/>
      <c r="AG253" s="5"/>
      <c r="AH253" s="6"/>
      <c r="AI253" s="5"/>
      <c r="AJ253" s="2"/>
    </row>
    <row r="254" spans="1:36" s="1" customFormat="1" ht="15.75" thickBot="1">
      <c r="A254" s="1">
        <v>7</v>
      </c>
      <c r="B254" s="1">
        <v>8321863499</v>
      </c>
      <c r="C254" s="1" t="s">
        <v>895</v>
      </c>
      <c r="D254" s="1">
        <v>75329057</v>
      </c>
      <c r="E254" s="1">
        <v>1</v>
      </c>
      <c r="F254" s="11" t="s">
        <v>896</v>
      </c>
      <c r="G254" s="1" t="s">
        <v>279</v>
      </c>
      <c r="H254" s="1" t="s">
        <v>279</v>
      </c>
      <c r="K254" s="1" t="s">
        <v>28</v>
      </c>
      <c r="L254" s="1" t="s">
        <v>26</v>
      </c>
      <c r="S254" s="1" t="s">
        <v>897</v>
      </c>
      <c r="T254" s="7" t="s">
        <v>279</v>
      </c>
      <c r="U254" s="7" t="s">
        <v>279</v>
      </c>
      <c r="V254" s="7"/>
      <c r="W254" s="7"/>
      <c r="X254" s="7" t="s">
        <v>28</v>
      </c>
      <c r="Y254" s="7" t="s">
        <v>26</v>
      </c>
      <c r="Z254" s="7">
        <v>8006034</v>
      </c>
      <c r="AA254" s="7" t="s">
        <v>898</v>
      </c>
      <c r="AB254" s="7">
        <v>4</v>
      </c>
      <c r="AC254" s="7" t="s">
        <v>24</v>
      </c>
      <c r="AD254" s="9">
        <v>539</v>
      </c>
      <c r="AE254" s="8">
        <f>AG254+AI254</f>
        <v>431</v>
      </c>
      <c r="AF254" s="9">
        <v>539</v>
      </c>
      <c r="AG254" s="8">
        <f>INT(AF254*0.8)</f>
        <v>431</v>
      </c>
      <c r="AH254" s="9">
        <v>0</v>
      </c>
      <c r="AI254" s="8">
        <f>INT(AH254*0.8)</f>
        <v>0</v>
      </c>
      <c r="AJ254" s="3">
        <v>0</v>
      </c>
    </row>
    <row r="255" spans="6:36" s="12" customFormat="1" ht="15">
      <c r="F255" s="13"/>
      <c r="T255" s="4"/>
      <c r="U255" s="4"/>
      <c r="V255" s="4"/>
      <c r="W255" s="4"/>
      <c r="X255" s="4"/>
      <c r="Y255" s="4"/>
      <c r="Z255" s="4"/>
      <c r="AA255" s="4"/>
      <c r="AB255" s="14" t="s">
        <v>943</v>
      </c>
      <c r="AC255" s="15"/>
      <c r="AD255" s="16" t="s">
        <v>944</v>
      </c>
      <c r="AE255" s="17" t="s">
        <v>945</v>
      </c>
      <c r="AF255" s="18"/>
      <c r="AG255" s="17" t="s">
        <v>946</v>
      </c>
      <c r="AH255" s="18"/>
      <c r="AI255" s="19" t="s">
        <v>947</v>
      </c>
      <c r="AJ255" s="2"/>
    </row>
    <row r="256" spans="6:36" s="12" customFormat="1" ht="15">
      <c r="F256" s="13"/>
      <c r="T256" s="4"/>
      <c r="U256" s="4"/>
      <c r="V256" s="4"/>
      <c r="W256" s="4"/>
      <c r="X256" s="4"/>
      <c r="Y256" s="4"/>
      <c r="Z256" s="4"/>
      <c r="AA256" s="4"/>
      <c r="AB256" s="20">
        <f>SUMIF(AC254,"=c11",AB254)</f>
        <v>4</v>
      </c>
      <c r="AC256" s="21"/>
      <c r="AD256" s="21" t="s">
        <v>24</v>
      </c>
      <c r="AE256" s="22">
        <f>AG256+AI256</f>
        <v>431</v>
      </c>
      <c r="AF256" s="23">
        <f>SUMIF($AC$411:$AC$503,"=c11",$AF$411:$AF$503)</f>
        <v>0</v>
      </c>
      <c r="AG256" s="22">
        <f>SUMIF(AC254,"=c11",AG254)</f>
        <v>431</v>
      </c>
      <c r="AH256" s="23"/>
      <c r="AI256" s="24"/>
      <c r="AJ256" s="2"/>
    </row>
    <row r="257" spans="6:36" s="12" customFormat="1" ht="15">
      <c r="F257" s="13"/>
      <c r="T257" s="4"/>
      <c r="U257" s="4"/>
      <c r="V257" s="4"/>
      <c r="W257" s="4"/>
      <c r="X257" s="4"/>
      <c r="Y257" s="4"/>
      <c r="Z257" s="4"/>
      <c r="AA257" s="4"/>
      <c r="AB257" s="20">
        <f>SUMIF($AC$3:$AC$380,"=c11o",$AB$3:$AB$380)</f>
        <v>0</v>
      </c>
      <c r="AC257" s="21"/>
      <c r="AD257" s="21" t="s">
        <v>33</v>
      </c>
      <c r="AE257" s="22">
        <f aca="true" t="shared" si="49" ref="AE257:AE263">AG257+AI257</f>
        <v>0</v>
      </c>
      <c r="AF257" s="23">
        <f>SUMIF($AC$411:$AC$503,"=c11o",$AF$411:$AF$503)</f>
        <v>0</v>
      </c>
      <c r="AG257" s="22">
        <f>SUMIF($AC$3:$AC$380,"=c11o",$AG$3:$AG$380)</f>
        <v>0</v>
      </c>
      <c r="AH257" s="23"/>
      <c r="AI257" s="24"/>
      <c r="AJ257" s="2"/>
    </row>
    <row r="258" spans="6:36" s="12" customFormat="1" ht="15">
      <c r="F258" s="13"/>
      <c r="T258" s="4"/>
      <c r="U258" s="4"/>
      <c r="V258" s="4"/>
      <c r="W258" s="4"/>
      <c r="X258" s="4"/>
      <c r="Y258" s="4"/>
      <c r="Z258" s="4"/>
      <c r="AA258" s="4"/>
      <c r="AB258" s="20">
        <f>SUMIF($AC$3:$AC$380,"=g11",$AB$3:$AB$380)</f>
        <v>0</v>
      </c>
      <c r="AC258" s="21"/>
      <c r="AD258" s="21" t="s">
        <v>905</v>
      </c>
      <c r="AE258" s="22">
        <f t="shared" si="49"/>
        <v>0</v>
      </c>
      <c r="AF258" s="23">
        <f>SUMIF($AC$411:$AC$503,"=G11",$AF$411:$AF$503)</f>
        <v>0</v>
      </c>
      <c r="AG258" s="22">
        <f>SUMIF($AC$3:$AC$380,"=g11",$AG$3:$AG$380)</f>
        <v>0</v>
      </c>
      <c r="AH258" s="23"/>
      <c r="AI258" s="24"/>
      <c r="AJ258" s="2"/>
    </row>
    <row r="259" spans="6:36" s="12" customFormat="1" ht="15">
      <c r="F259" s="13"/>
      <c r="T259" s="4"/>
      <c r="U259" s="4"/>
      <c r="V259" s="4"/>
      <c r="W259" s="4"/>
      <c r="X259" s="4"/>
      <c r="Y259" s="4"/>
      <c r="Z259" s="4"/>
      <c r="AA259" s="4"/>
      <c r="AB259" s="20">
        <f>SUMIF($AC$3:$AC$380,"=r",$AB$3:$AB$380)</f>
        <v>0</v>
      </c>
      <c r="AC259" s="21"/>
      <c r="AD259" s="21" t="s">
        <v>786</v>
      </c>
      <c r="AE259" s="22">
        <f t="shared" si="49"/>
        <v>0</v>
      </c>
      <c r="AF259" s="23">
        <f>SUMIF($AC$411:$AC$503,"=R",$AF$411:$AF$503)</f>
        <v>0</v>
      </c>
      <c r="AG259" s="22">
        <f>SUMIF($AC$3:$AC$380,"=r",$AG$3:$AG$380)</f>
        <v>0</v>
      </c>
      <c r="AH259" s="23"/>
      <c r="AI259" s="24"/>
      <c r="AJ259" s="2"/>
    </row>
    <row r="260" spans="6:36" s="12" customFormat="1" ht="15">
      <c r="F260" s="13"/>
      <c r="T260" s="4"/>
      <c r="U260" s="4"/>
      <c r="V260" s="4"/>
      <c r="W260" s="4"/>
      <c r="X260" s="4"/>
      <c r="Y260" s="4"/>
      <c r="Z260" s="4"/>
      <c r="AA260" s="4"/>
      <c r="AB260" s="20">
        <f>SUMIF(AC254,"=c12a",AB254)</f>
        <v>0</v>
      </c>
      <c r="AC260" s="21"/>
      <c r="AD260" s="21" t="s">
        <v>759</v>
      </c>
      <c r="AE260" s="22">
        <f t="shared" si="49"/>
        <v>0</v>
      </c>
      <c r="AF260" s="23">
        <f>SUMIF($AC$411:$AC$503,"=C12a",$AF$411:$AF$503)</f>
        <v>0</v>
      </c>
      <c r="AG260" s="22">
        <f>SUMIF(AC254,"=C12a",AG254)</f>
        <v>0</v>
      </c>
      <c r="AH260" s="23">
        <f>SUMIF($AC$411:$AC$503,"=C12a",$AH$411:$AH$503)</f>
        <v>0</v>
      </c>
      <c r="AI260" s="24">
        <f>SUMIF(AC254,"=C12a",AI254)</f>
        <v>0</v>
      </c>
      <c r="AJ260" s="2"/>
    </row>
    <row r="261" spans="6:36" s="12" customFormat="1" ht="15">
      <c r="F261" s="13"/>
      <c r="T261" s="4"/>
      <c r="U261" s="4"/>
      <c r="V261" s="4"/>
      <c r="W261" s="4"/>
      <c r="X261" s="4"/>
      <c r="Y261" s="4"/>
      <c r="Z261" s="4"/>
      <c r="AA261" s="4"/>
      <c r="AB261" s="20">
        <f>SUMIF(AC254,"=c12b",AB254)</f>
        <v>0</v>
      </c>
      <c r="AC261" s="21"/>
      <c r="AD261" s="21" t="s">
        <v>38</v>
      </c>
      <c r="AE261" s="22">
        <f t="shared" si="49"/>
        <v>0</v>
      </c>
      <c r="AF261" s="23">
        <f>SUMIF($AC$411:$AC$503,"=c12b",$AF$411:$AF$503)</f>
        <v>0</v>
      </c>
      <c r="AG261" s="22">
        <f>SUMIF(AC254,"=C12b",AG254)</f>
        <v>0</v>
      </c>
      <c r="AH261" s="23">
        <f>SUMIF($AC$411:$AC$503,"=c12b",$AH$411:$AH$503)</f>
        <v>0</v>
      </c>
      <c r="AI261" s="24">
        <f>SUMIF(AC254,"=C12b",AI254)</f>
        <v>0</v>
      </c>
      <c r="AJ261" s="2"/>
    </row>
    <row r="262" spans="6:36" s="12" customFormat="1" ht="15">
      <c r="F262" s="13"/>
      <c r="T262" s="4"/>
      <c r="U262" s="4"/>
      <c r="V262" s="4"/>
      <c r="W262" s="4"/>
      <c r="X262" s="4"/>
      <c r="Y262" s="4"/>
      <c r="Z262" s="4"/>
      <c r="AA262" s="4"/>
      <c r="AB262" s="20">
        <f>SUMIF($AC$3:$AC$380,"=g12",$AB$3:$AB$380)</f>
        <v>0</v>
      </c>
      <c r="AC262" s="21"/>
      <c r="AD262" s="21" t="s">
        <v>916</v>
      </c>
      <c r="AE262" s="22">
        <f t="shared" si="49"/>
        <v>0</v>
      </c>
      <c r="AF262" s="23">
        <f>SUMIF($AC$411:$AC$503,"=G12",$AF$411:$AF$503)</f>
        <v>0</v>
      </c>
      <c r="AG262" s="22">
        <f>SUMIF($AC$3:$AC$380,"=g12",$AG$3:$AG$380)</f>
        <v>0</v>
      </c>
      <c r="AH262" s="23"/>
      <c r="AI262" s="24"/>
      <c r="AJ262" s="2"/>
    </row>
    <row r="263" spans="6:36" s="12" customFormat="1" ht="15">
      <c r="F263" s="13"/>
      <c r="T263" s="4"/>
      <c r="U263" s="4"/>
      <c r="V263" s="4"/>
      <c r="W263" s="4"/>
      <c r="X263" s="4"/>
      <c r="Y263" s="4"/>
      <c r="Z263" s="4"/>
      <c r="AA263" s="4"/>
      <c r="AB263" s="20">
        <f>SUMIF(AC254,"=c21",AB254)</f>
        <v>0</v>
      </c>
      <c r="AC263" s="21"/>
      <c r="AD263" s="21" t="s">
        <v>798</v>
      </c>
      <c r="AE263" s="22">
        <f t="shared" si="49"/>
        <v>0</v>
      </c>
      <c r="AF263" s="23">
        <f>SUMIF($AC$411:$AC$503,"=c21",$AF$411:$AF$503)</f>
        <v>0</v>
      </c>
      <c r="AG263" s="22">
        <f>SUMIF(AC254,"=c21",AG254)</f>
        <v>0</v>
      </c>
      <c r="AH263" s="23"/>
      <c r="AI263" s="24"/>
      <c r="AJ263" s="2"/>
    </row>
    <row r="264" spans="6:36" s="12" customFormat="1" ht="15">
      <c r="F264" s="13"/>
      <c r="T264" s="4"/>
      <c r="U264" s="4"/>
      <c r="V264" s="4"/>
      <c r="W264" s="4"/>
      <c r="X264" s="4"/>
      <c r="Y264" s="4"/>
      <c r="Z264" s="4"/>
      <c r="AA264" s="4"/>
      <c r="AB264" s="20"/>
      <c r="AC264" s="21"/>
      <c r="AD264" s="21"/>
      <c r="AE264" s="22"/>
      <c r="AF264" s="23"/>
      <c r="AG264" s="22"/>
      <c r="AH264" s="23"/>
      <c r="AI264" s="24"/>
      <c r="AJ264" s="2"/>
    </row>
    <row r="265" spans="6:36" s="12" customFormat="1" ht="15.75" thickBot="1">
      <c r="F265" s="13"/>
      <c r="T265" s="4"/>
      <c r="U265" s="4"/>
      <c r="V265" s="4"/>
      <c r="W265" s="4"/>
      <c r="X265" s="4"/>
      <c r="Y265" s="4"/>
      <c r="Z265" s="4"/>
      <c r="AA265" s="4"/>
      <c r="AB265" s="25">
        <f>SUM(AB256:AB263)</f>
        <v>4</v>
      </c>
      <c r="AC265" s="26"/>
      <c r="AD265" s="26" t="s">
        <v>933</v>
      </c>
      <c r="AE265" s="27">
        <f>SUM(AE256:AE263)</f>
        <v>431</v>
      </c>
      <c r="AF265" s="28">
        <f>SUM(AF256:AF263)</f>
        <v>0</v>
      </c>
      <c r="AG265" s="27"/>
      <c r="AH265" s="27"/>
      <c r="AI265" s="29"/>
      <c r="AJ265" s="2"/>
    </row>
    <row r="266" spans="6:36" s="12" customFormat="1" ht="15">
      <c r="F266" s="13"/>
      <c r="T266" s="4"/>
      <c r="U266" s="4"/>
      <c r="V266" s="4"/>
      <c r="W266" s="4"/>
      <c r="X266" s="4"/>
      <c r="Y266" s="4"/>
      <c r="Z266" s="4"/>
      <c r="AA266" s="4"/>
      <c r="AB266" s="37">
        <v>2019</v>
      </c>
      <c r="AC266" s="15"/>
      <c r="AD266" s="15"/>
      <c r="AE266" s="17"/>
      <c r="AF266" s="18"/>
      <c r="AG266" s="17"/>
      <c r="AH266" s="17"/>
      <c r="AI266" s="19"/>
      <c r="AJ266" s="2"/>
    </row>
    <row r="267" spans="6:36" s="12" customFormat="1" ht="15">
      <c r="F267" s="13"/>
      <c r="T267" s="4"/>
      <c r="U267" s="4"/>
      <c r="V267" s="4"/>
      <c r="W267" s="4"/>
      <c r="X267" s="4"/>
      <c r="Y267" s="4"/>
      <c r="Z267" s="4"/>
      <c r="AA267" s="4"/>
      <c r="AB267" s="20">
        <f aca="true" t="shared" si="50" ref="AB267:AB274">AB256</f>
        <v>4</v>
      </c>
      <c r="AC267" s="21"/>
      <c r="AD267" s="21" t="s">
        <v>24</v>
      </c>
      <c r="AE267" s="22">
        <f>AG267+AI267</f>
        <v>323.25</v>
      </c>
      <c r="AF267" s="23">
        <f>SUMIF($AC$411:$AC$503,"=c11",$AF$411:$AF$503)</f>
        <v>0</v>
      </c>
      <c r="AG267" s="22">
        <f aca="true" t="shared" si="51" ref="AG267:AG274">AG256*0.75</f>
        <v>323.25</v>
      </c>
      <c r="AH267" s="23"/>
      <c r="AI267" s="24"/>
      <c r="AJ267" s="2"/>
    </row>
    <row r="268" spans="6:36" s="12" customFormat="1" ht="15">
      <c r="F268" s="13"/>
      <c r="T268" s="4"/>
      <c r="U268" s="4"/>
      <c r="V268" s="4"/>
      <c r="W268" s="4"/>
      <c r="X268" s="4"/>
      <c r="Y268" s="4"/>
      <c r="Z268" s="4"/>
      <c r="AA268" s="4"/>
      <c r="AB268" s="20">
        <f t="shared" si="50"/>
        <v>0</v>
      </c>
      <c r="AC268" s="21"/>
      <c r="AD268" s="21" t="s">
        <v>33</v>
      </c>
      <c r="AE268" s="22">
        <f aca="true" t="shared" si="52" ref="AE268:AE274">AG268+AI268</f>
        <v>0</v>
      </c>
      <c r="AF268" s="23">
        <f>SUMIF($AC$411:$AC$503,"=c11o",$AF$411:$AF$503)</f>
        <v>0</v>
      </c>
      <c r="AG268" s="22">
        <f t="shared" si="51"/>
        <v>0</v>
      </c>
      <c r="AH268" s="23"/>
      <c r="AI268" s="24"/>
      <c r="AJ268" s="2"/>
    </row>
    <row r="269" spans="6:36" s="12" customFormat="1" ht="15">
      <c r="F269" s="13"/>
      <c r="T269" s="4"/>
      <c r="U269" s="4"/>
      <c r="V269" s="4"/>
      <c r="W269" s="4"/>
      <c r="X269" s="4"/>
      <c r="Y269" s="4"/>
      <c r="Z269" s="4"/>
      <c r="AA269" s="4"/>
      <c r="AB269" s="20">
        <f t="shared" si="50"/>
        <v>0</v>
      </c>
      <c r="AC269" s="21"/>
      <c r="AD269" s="21" t="s">
        <v>905</v>
      </c>
      <c r="AE269" s="22">
        <f t="shared" si="52"/>
        <v>0</v>
      </c>
      <c r="AF269" s="23">
        <f>SUMIF($AC$411:$AC$503,"=G11",$AF$411:$AF$503)</f>
        <v>0</v>
      </c>
      <c r="AG269" s="22">
        <f t="shared" si="51"/>
        <v>0</v>
      </c>
      <c r="AH269" s="23"/>
      <c r="AI269" s="24"/>
      <c r="AJ269" s="2"/>
    </row>
    <row r="270" spans="6:36" s="12" customFormat="1" ht="15">
      <c r="F270" s="13"/>
      <c r="T270" s="4"/>
      <c r="U270" s="4"/>
      <c r="V270" s="4"/>
      <c r="W270" s="4"/>
      <c r="X270" s="4"/>
      <c r="Y270" s="4"/>
      <c r="Z270" s="4"/>
      <c r="AA270" s="4"/>
      <c r="AB270" s="20">
        <f t="shared" si="50"/>
        <v>0</v>
      </c>
      <c r="AC270" s="21"/>
      <c r="AD270" s="21" t="s">
        <v>786</v>
      </c>
      <c r="AE270" s="22">
        <f t="shared" si="52"/>
        <v>0</v>
      </c>
      <c r="AF270" s="23">
        <f>SUMIF($AC$411:$AC$503,"=R",$AF$411:$AF$503)</f>
        <v>0</v>
      </c>
      <c r="AG270" s="22">
        <f t="shared" si="51"/>
        <v>0</v>
      </c>
      <c r="AH270" s="23"/>
      <c r="AI270" s="24"/>
      <c r="AJ270" s="2"/>
    </row>
    <row r="271" spans="6:36" s="12" customFormat="1" ht="15">
      <c r="F271" s="13"/>
      <c r="T271" s="4"/>
      <c r="U271" s="4"/>
      <c r="V271" s="4"/>
      <c r="W271" s="4"/>
      <c r="X271" s="4"/>
      <c r="Y271" s="4"/>
      <c r="Z271" s="4"/>
      <c r="AA271" s="4"/>
      <c r="AB271" s="20">
        <f t="shared" si="50"/>
        <v>0</v>
      </c>
      <c r="AC271" s="21"/>
      <c r="AD271" s="21" t="s">
        <v>759</v>
      </c>
      <c r="AE271" s="22">
        <f t="shared" si="52"/>
        <v>0</v>
      </c>
      <c r="AF271" s="23">
        <f>SUMIF($AC$411:$AC$503,"=C12a",$AF$411:$AF$503)</f>
        <v>0</v>
      </c>
      <c r="AG271" s="22">
        <f t="shared" si="51"/>
        <v>0</v>
      </c>
      <c r="AH271" s="22"/>
      <c r="AI271" s="24">
        <f>AI260*0.75</f>
        <v>0</v>
      </c>
      <c r="AJ271" s="2"/>
    </row>
    <row r="272" spans="6:36" s="12" customFormat="1" ht="15">
      <c r="F272" s="13"/>
      <c r="T272" s="4"/>
      <c r="U272" s="4"/>
      <c r="V272" s="4"/>
      <c r="W272" s="4"/>
      <c r="X272" s="4"/>
      <c r="Y272" s="4"/>
      <c r="Z272" s="4"/>
      <c r="AA272" s="4"/>
      <c r="AB272" s="20">
        <f t="shared" si="50"/>
        <v>0</v>
      </c>
      <c r="AC272" s="21"/>
      <c r="AD272" s="21" t="s">
        <v>38</v>
      </c>
      <c r="AE272" s="22">
        <f t="shared" si="52"/>
        <v>0</v>
      </c>
      <c r="AF272" s="23">
        <f>SUMIF($AC$411:$AC$503,"=c12b",$AF$411:$AF$503)</f>
        <v>0</v>
      </c>
      <c r="AG272" s="22">
        <f t="shared" si="51"/>
        <v>0</v>
      </c>
      <c r="AH272" s="22"/>
      <c r="AI272" s="24">
        <f>AI261*0.75</f>
        <v>0</v>
      </c>
      <c r="AJ272" s="2"/>
    </row>
    <row r="273" spans="6:36" s="12" customFormat="1" ht="15">
      <c r="F273" s="13"/>
      <c r="T273" s="4"/>
      <c r="U273" s="4"/>
      <c r="V273" s="4"/>
      <c r="W273" s="4"/>
      <c r="X273" s="4"/>
      <c r="Y273" s="4"/>
      <c r="Z273" s="4"/>
      <c r="AA273" s="4"/>
      <c r="AB273" s="20">
        <f t="shared" si="50"/>
        <v>0</v>
      </c>
      <c r="AC273" s="21"/>
      <c r="AD273" s="21" t="s">
        <v>916</v>
      </c>
      <c r="AE273" s="22">
        <f t="shared" si="52"/>
        <v>0</v>
      </c>
      <c r="AF273" s="23">
        <f>SUMIF($AC$411:$AC$503,"=G12",$AF$411:$AF$503)</f>
        <v>0</v>
      </c>
      <c r="AG273" s="22">
        <f t="shared" si="51"/>
        <v>0</v>
      </c>
      <c r="AH273" s="23"/>
      <c r="AI273" s="24"/>
      <c r="AJ273" s="2"/>
    </row>
    <row r="274" spans="6:36" s="12" customFormat="1" ht="15">
      <c r="F274" s="13"/>
      <c r="T274" s="4"/>
      <c r="U274" s="4"/>
      <c r="V274" s="4"/>
      <c r="W274" s="4"/>
      <c r="X274" s="4"/>
      <c r="Y274" s="4"/>
      <c r="Z274" s="4"/>
      <c r="AA274" s="4"/>
      <c r="AB274" s="20">
        <f t="shared" si="50"/>
        <v>0</v>
      </c>
      <c r="AC274" s="21"/>
      <c r="AD274" s="21" t="s">
        <v>798</v>
      </c>
      <c r="AE274" s="22">
        <f t="shared" si="52"/>
        <v>0</v>
      </c>
      <c r="AF274" s="23">
        <f>SUMIF($AC$411:$AC$503,"=c21",$AF$411:$AF$503)</f>
        <v>0</v>
      </c>
      <c r="AG274" s="22">
        <f t="shared" si="51"/>
        <v>0</v>
      </c>
      <c r="AH274" s="23"/>
      <c r="AI274" s="24"/>
      <c r="AJ274" s="2"/>
    </row>
    <row r="275" spans="6:36" s="12" customFormat="1" ht="15">
      <c r="F275" s="13"/>
      <c r="T275" s="4"/>
      <c r="U275" s="4"/>
      <c r="V275" s="4"/>
      <c r="W275" s="4"/>
      <c r="X275" s="4"/>
      <c r="Y275" s="4"/>
      <c r="Z275" s="4"/>
      <c r="AA275" s="4"/>
      <c r="AB275" s="20"/>
      <c r="AC275" s="21"/>
      <c r="AD275" s="21"/>
      <c r="AE275" s="22"/>
      <c r="AF275" s="23"/>
      <c r="AG275" s="22"/>
      <c r="AH275" s="23"/>
      <c r="AI275" s="24"/>
      <c r="AJ275" s="2"/>
    </row>
    <row r="276" spans="6:36" s="12" customFormat="1" ht="15.75" thickBot="1">
      <c r="F276" s="13"/>
      <c r="T276" s="4"/>
      <c r="U276" s="4"/>
      <c r="V276" s="4"/>
      <c r="W276" s="4"/>
      <c r="X276" s="4"/>
      <c r="Y276" s="4"/>
      <c r="Z276" s="4"/>
      <c r="AA276" s="4"/>
      <c r="AB276" s="25">
        <f>SUM(AB267:AB274)</f>
        <v>4</v>
      </c>
      <c r="AC276" s="26"/>
      <c r="AD276" s="26" t="s">
        <v>933</v>
      </c>
      <c r="AE276" s="27">
        <f>SUM(AE267:AE274)</f>
        <v>323.25</v>
      </c>
      <c r="AF276" s="28">
        <f>SUM(AF267:AF274)</f>
        <v>0</v>
      </c>
      <c r="AG276" s="27"/>
      <c r="AH276" s="27"/>
      <c r="AI276" s="29"/>
      <c r="AJ276" s="2"/>
    </row>
    <row r="277" spans="6:36" s="12" customFormat="1" ht="15">
      <c r="F277" s="13"/>
      <c r="T277" s="4"/>
      <c r="U277" s="4"/>
      <c r="V277" s="4"/>
      <c r="W277" s="4"/>
      <c r="X277" s="4"/>
      <c r="Y277" s="4"/>
      <c r="Z277" s="4"/>
      <c r="AA277" s="4"/>
      <c r="AB277" s="37">
        <v>2020</v>
      </c>
      <c r="AC277" s="15"/>
      <c r="AD277" s="15"/>
      <c r="AE277" s="17"/>
      <c r="AF277" s="18"/>
      <c r="AG277" s="17"/>
      <c r="AH277" s="17"/>
      <c r="AI277" s="19"/>
      <c r="AJ277" s="2"/>
    </row>
    <row r="278" spans="6:36" s="12" customFormat="1" ht="15">
      <c r="F278" s="13"/>
      <c r="T278" s="4"/>
      <c r="U278" s="4"/>
      <c r="V278" s="4"/>
      <c r="W278" s="4"/>
      <c r="X278" s="4"/>
      <c r="Y278" s="4"/>
      <c r="Z278" s="4"/>
      <c r="AA278" s="4"/>
      <c r="AB278" s="20">
        <f aca="true" t="shared" si="53" ref="AB278:AB285">AB256</f>
        <v>4</v>
      </c>
      <c r="AC278" s="21"/>
      <c r="AD278" s="21" t="s">
        <v>24</v>
      </c>
      <c r="AE278" s="22">
        <f>AG278+AI278</f>
        <v>107.75</v>
      </c>
      <c r="AF278" s="23">
        <f>SUMIF($AC$411:$AC$503,"=c11",$AF$411:$AF$503)</f>
        <v>0</v>
      </c>
      <c r="AG278" s="22">
        <f aca="true" t="shared" si="54" ref="AG278:AG285">AG256*0.25</f>
        <v>107.75</v>
      </c>
      <c r="AH278" s="23"/>
      <c r="AI278" s="24"/>
      <c r="AJ278" s="2"/>
    </row>
    <row r="279" spans="6:36" s="12" customFormat="1" ht="15">
      <c r="F279" s="13"/>
      <c r="T279" s="4"/>
      <c r="U279" s="4"/>
      <c r="V279" s="4"/>
      <c r="W279" s="4"/>
      <c r="X279" s="4"/>
      <c r="Y279" s="4"/>
      <c r="Z279" s="4"/>
      <c r="AA279" s="4"/>
      <c r="AB279" s="20">
        <f t="shared" si="53"/>
        <v>0</v>
      </c>
      <c r="AC279" s="21"/>
      <c r="AD279" s="21" t="s">
        <v>33</v>
      </c>
      <c r="AE279" s="22">
        <f aca="true" t="shared" si="55" ref="AE279:AE285">AG279+AI279</f>
        <v>0</v>
      </c>
      <c r="AF279" s="23">
        <f>SUMIF($AC$411:$AC$503,"=c11o",$AF$411:$AF$503)</f>
        <v>0</v>
      </c>
      <c r="AG279" s="22">
        <f t="shared" si="54"/>
        <v>0</v>
      </c>
      <c r="AH279" s="23"/>
      <c r="AI279" s="24"/>
      <c r="AJ279" s="2"/>
    </row>
    <row r="280" spans="6:36" s="12" customFormat="1" ht="15">
      <c r="F280" s="13"/>
      <c r="T280" s="4"/>
      <c r="U280" s="4"/>
      <c r="V280" s="4"/>
      <c r="W280" s="4"/>
      <c r="X280" s="4"/>
      <c r="Y280" s="4"/>
      <c r="Z280" s="4"/>
      <c r="AA280" s="4"/>
      <c r="AB280" s="20">
        <f t="shared" si="53"/>
        <v>0</v>
      </c>
      <c r="AC280" s="21"/>
      <c r="AD280" s="21" t="s">
        <v>905</v>
      </c>
      <c r="AE280" s="22">
        <f t="shared" si="55"/>
        <v>0</v>
      </c>
      <c r="AF280" s="23">
        <f>SUMIF($AC$411:$AC$503,"=G11",$AF$411:$AF$503)</f>
        <v>0</v>
      </c>
      <c r="AG280" s="22">
        <f t="shared" si="54"/>
        <v>0</v>
      </c>
      <c r="AH280" s="23"/>
      <c r="AI280" s="24"/>
      <c r="AJ280" s="2"/>
    </row>
    <row r="281" spans="6:36" s="12" customFormat="1" ht="15">
      <c r="F281" s="13"/>
      <c r="T281" s="4"/>
      <c r="U281" s="4"/>
      <c r="V281" s="4"/>
      <c r="W281" s="4"/>
      <c r="X281" s="4"/>
      <c r="Y281" s="4"/>
      <c r="Z281" s="4"/>
      <c r="AA281" s="4"/>
      <c r="AB281" s="20">
        <f t="shared" si="53"/>
        <v>0</v>
      </c>
      <c r="AC281" s="21"/>
      <c r="AD281" s="21" t="s">
        <v>786</v>
      </c>
      <c r="AE281" s="22">
        <f t="shared" si="55"/>
        <v>0</v>
      </c>
      <c r="AF281" s="23">
        <f>SUMIF($AC$411:$AC$503,"=R",$AF$411:$AF$503)</f>
        <v>0</v>
      </c>
      <c r="AG281" s="22">
        <f t="shared" si="54"/>
        <v>0</v>
      </c>
      <c r="AH281" s="23"/>
      <c r="AI281" s="24"/>
      <c r="AJ281" s="2"/>
    </row>
    <row r="282" spans="6:36" s="12" customFormat="1" ht="15">
      <c r="F282" s="13"/>
      <c r="T282" s="4"/>
      <c r="U282" s="4"/>
      <c r="V282" s="4"/>
      <c r="W282" s="4"/>
      <c r="X282" s="4"/>
      <c r="Y282" s="4"/>
      <c r="Z282" s="4"/>
      <c r="AA282" s="4"/>
      <c r="AB282" s="20">
        <f t="shared" si="53"/>
        <v>0</v>
      </c>
      <c r="AC282" s="21"/>
      <c r="AD282" s="21" t="s">
        <v>759</v>
      </c>
      <c r="AE282" s="22">
        <f t="shared" si="55"/>
        <v>0</v>
      </c>
      <c r="AF282" s="23">
        <f>SUMIF($AC$411:$AC$503,"=C12a",$AF$411:$AF$503)</f>
        <v>0</v>
      </c>
      <c r="AG282" s="22">
        <f t="shared" si="54"/>
        <v>0</v>
      </c>
      <c r="AH282" s="22"/>
      <c r="AI282" s="24">
        <f>AI260*0.25</f>
        <v>0</v>
      </c>
      <c r="AJ282" s="2"/>
    </row>
    <row r="283" spans="6:36" s="12" customFormat="1" ht="15">
      <c r="F283" s="13"/>
      <c r="T283" s="4"/>
      <c r="U283" s="4"/>
      <c r="V283" s="4"/>
      <c r="W283" s="4"/>
      <c r="X283" s="4"/>
      <c r="Y283" s="4"/>
      <c r="Z283" s="4"/>
      <c r="AA283" s="4"/>
      <c r="AB283" s="20">
        <f t="shared" si="53"/>
        <v>0</v>
      </c>
      <c r="AC283" s="21"/>
      <c r="AD283" s="21" t="s">
        <v>38</v>
      </c>
      <c r="AE283" s="22">
        <f t="shared" si="55"/>
        <v>0</v>
      </c>
      <c r="AF283" s="23">
        <f>SUMIF($AC$411:$AC$503,"=c12b",$AF$411:$AF$503)</f>
        <v>0</v>
      </c>
      <c r="AG283" s="22">
        <f t="shared" si="54"/>
        <v>0</v>
      </c>
      <c r="AH283" s="22"/>
      <c r="AI283" s="24">
        <f>AI261*0.25</f>
        <v>0</v>
      </c>
      <c r="AJ283" s="2"/>
    </row>
    <row r="284" spans="6:36" s="12" customFormat="1" ht="15">
      <c r="F284" s="13"/>
      <c r="T284" s="4"/>
      <c r="U284" s="4"/>
      <c r="V284" s="4"/>
      <c r="W284" s="4"/>
      <c r="X284" s="4"/>
      <c r="Y284" s="4"/>
      <c r="Z284" s="4"/>
      <c r="AA284" s="4"/>
      <c r="AB284" s="20">
        <f t="shared" si="53"/>
        <v>0</v>
      </c>
      <c r="AC284" s="21"/>
      <c r="AD284" s="21" t="s">
        <v>916</v>
      </c>
      <c r="AE284" s="22">
        <f t="shared" si="55"/>
        <v>0</v>
      </c>
      <c r="AF284" s="23">
        <f>SUMIF($AC$411:$AC$503,"=G12",$AF$411:$AF$503)</f>
        <v>0</v>
      </c>
      <c r="AG284" s="22">
        <f t="shared" si="54"/>
        <v>0</v>
      </c>
      <c r="AH284" s="23"/>
      <c r="AI284" s="24"/>
      <c r="AJ284" s="2"/>
    </row>
    <row r="285" spans="6:36" s="12" customFormat="1" ht="15">
      <c r="F285" s="13"/>
      <c r="T285" s="4"/>
      <c r="U285" s="4"/>
      <c r="V285" s="4"/>
      <c r="W285" s="4"/>
      <c r="X285" s="4"/>
      <c r="Y285" s="4"/>
      <c r="Z285" s="4"/>
      <c r="AA285" s="4"/>
      <c r="AB285" s="20">
        <f t="shared" si="53"/>
        <v>0</v>
      </c>
      <c r="AC285" s="21"/>
      <c r="AD285" s="21" t="s">
        <v>798</v>
      </c>
      <c r="AE285" s="22">
        <f t="shared" si="55"/>
        <v>0</v>
      </c>
      <c r="AF285" s="23">
        <f>SUMIF($AC$411:$AC$503,"=c21",$AF$411:$AF$503)</f>
        <v>0</v>
      </c>
      <c r="AG285" s="22">
        <f t="shared" si="54"/>
        <v>0</v>
      </c>
      <c r="AH285" s="23"/>
      <c r="AI285" s="24"/>
      <c r="AJ285" s="2"/>
    </row>
    <row r="286" spans="6:36" s="12" customFormat="1" ht="15">
      <c r="F286" s="13"/>
      <c r="T286" s="4"/>
      <c r="U286" s="4"/>
      <c r="V286" s="4"/>
      <c r="W286" s="4"/>
      <c r="X286" s="4"/>
      <c r="Y286" s="4"/>
      <c r="Z286" s="4"/>
      <c r="AA286" s="4"/>
      <c r="AB286" s="20"/>
      <c r="AC286" s="21"/>
      <c r="AD286" s="21"/>
      <c r="AE286" s="22"/>
      <c r="AF286" s="23"/>
      <c r="AG286" s="22"/>
      <c r="AH286" s="23"/>
      <c r="AI286" s="24"/>
      <c r="AJ286" s="2"/>
    </row>
    <row r="287" spans="6:36" s="12" customFormat="1" ht="15.75" thickBot="1">
      <c r="F287" s="13"/>
      <c r="T287" s="4"/>
      <c r="U287" s="4"/>
      <c r="V287" s="4"/>
      <c r="W287" s="4"/>
      <c r="X287" s="4"/>
      <c r="Y287" s="4"/>
      <c r="Z287" s="4"/>
      <c r="AA287" s="4"/>
      <c r="AB287" s="25">
        <f>SUM(AB278:AB285)</f>
        <v>4</v>
      </c>
      <c r="AC287" s="26"/>
      <c r="AD287" s="26" t="s">
        <v>933</v>
      </c>
      <c r="AE287" s="27">
        <f>SUM(AE278:AE285)</f>
        <v>107.75</v>
      </c>
      <c r="AF287" s="28">
        <f>SUM(AF278:AF285)</f>
        <v>0</v>
      </c>
      <c r="AG287" s="27"/>
      <c r="AH287" s="27"/>
      <c r="AI287" s="29"/>
      <c r="AJ287" s="2"/>
    </row>
    <row r="288" spans="6:36" s="12" customFormat="1" ht="15">
      <c r="F288" s="13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5"/>
      <c r="AF288" s="6"/>
      <c r="AG288" s="5"/>
      <c r="AH288" s="5"/>
      <c r="AI288" s="5"/>
      <c r="AJ288" s="2"/>
    </row>
    <row r="289" spans="6:36" s="12" customFormat="1" ht="15">
      <c r="F289" s="13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5"/>
      <c r="AF289" s="6"/>
      <c r="AG289" s="5"/>
      <c r="AH289" s="5"/>
      <c r="AI289" s="5"/>
      <c r="AJ289" s="2"/>
    </row>
    <row r="290" spans="6:36" s="12" customFormat="1" ht="15">
      <c r="F290" s="13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5"/>
      <c r="AF290" s="6"/>
      <c r="AG290" s="5"/>
      <c r="AH290" s="5"/>
      <c r="AI290" s="5"/>
      <c r="AJ290" s="2"/>
    </row>
    <row r="291" spans="6:36" s="12" customFormat="1" ht="15">
      <c r="F291" s="13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6"/>
      <c r="AE291" s="5"/>
      <c r="AF291" s="6"/>
      <c r="AG291" s="5"/>
      <c r="AH291" s="6"/>
      <c r="AI291" s="5"/>
      <c r="AJ291" s="2"/>
    </row>
    <row r="292" spans="1:36" s="1" customFormat="1" ht="15.75" thickBot="1">
      <c r="A292" s="1">
        <v>7</v>
      </c>
      <c r="B292" s="1">
        <v>8322074296</v>
      </c>
      <c r="C292" s="1" t="s">
        <v>899</v>
      </c>
      <c r="D292" s="1">
        <v>75337063</v>
      </c>
      <c r="E292" s="1">
        <v>1</v>
      </c>
      <c r="F292" s="11" t="s">
        <v>900</v>
      </c>
      <c r="G292" s="1" t="s">
        <v>297</v>
      </c>
      <c r="H292" s="1" t="s">
        <v>297</v>
      </c>
      <c r="I292" s="1" t="s">
        <v>901</v>
      </c>
      <c r="K292" s="1" t="s">
        <v>28</v>
      </c>
      <c r="L292" s="1" t="s">
        <v>26</v>
      </c>
      <c r="Q292" s="1" t="s">
        <v>29</v>
      </c>
      <c r="S292" s="1" t="s">
        <v>902</v>
      </c>
      <c r="T292" s="7" t="s">
        <v>297</v>
      </c>
      <c r="U292" s="7" t="s">
        <v>460</v>
      </c>
      <c r="V292" s="7"/>
      <c r="W292" s="7"/>
      <c r="X292" s="7" t="s">
        <v>28</v>
      </c>
      <c r="Y292" s="7" t="s">
        <v>26</v>
      </c>
      <c r="Z292" s="7">
        <v>13051620</v>
      </c>
      <c r="AA292" s="7" t="s">
        <v>903</v>
      </c>
      <c r="AB292" s="7">
        <v>1</v>
      </c>
      <c r="AC292" s="7" t="s">
        <v>24</v>
      </c>
      <c r="AD292" s="9">
        <v>267</v>
      </c>
      <c r="AE292" s="8">
        <f>AG292+AI292</f>
        <v>213</v>
      </c>
      <c r="AF292" s="9">
        <v>267</v>
      </c>
      <c r="AG292" s="8">
        <f>INT(AF292*0.8)</f>
        <v>213</v>
      </c>
      <c r="AH292" s="9">
        <v>0</v>
      </c>
      <c r="AI292" s="8">
        <f>INT(AH292*0.8)</f>
        <v>0</v>
      </c>
      <c r="AJ292" s="3">
        <v>0</v>
      </c>
    </row>
    <row r="293" spans="28:35" ht="15">
      <c r="AB293" s="14" t="s">
        <v>943</v>
      </c>
      <c r="AC293" s="15"/>
      <c r="AD293" s="16" t="s">
        <v>944</v>
      </c>
      <c r="AE293" s="17" t="s">
        <v>945</v>
      </c>
      <c r="AF293" s="18"/>
      <c r="AG293" s="17" t="s">
        <v>946</v>
      </c>
      <c r="AH293" s="18"/>
      <c r="AI293" s="19" t="s">
        <v>947</v>
      </c>
    </row>
    <row r="294" spans="28:35" ht="15">
      <c r="AB294" s="20">
        <f>SUMIF(AC292,"=c11",AB292)</f>
        <v>1</v>
      </c>
      <c r="AC294" s="21"/>
      <c r="AD294" s="21" t="s">
        <v>24</v>
      </c>
      <c r="AE294" s="22">
        <f>AG294+AI294</f>
        <v>213</v>
      </c>
      <c r="AF294" s="23">
        <f>SUMIF($AC$411:$AC$503,"=c11",$AF$411:$AF$503)</f>
        <v>0</v>
      </c>
      <c r="AG294" s="22">
        <f>SUMIF(AC292,"=c11",AG292)</f>
        <v>213</v>
      </c>
      <c r="AH294" s="23"/>
      <c r="AI294" s="24"/>
    </row>
    <row r="295" spans="28:35" ht="15">
      <c r="AB295" s="20">
        <f>SUMIF($AC$3:$AC$380,"=c11o",$AB$3:$AB$380)</f>
        <v>0</v>
      </c>
      <c r="AC295" s="21"/>
      <c r="AD295" s="21" t="s">
        <v>33</v>
      </c>
      <c r="AE295" s="22">
        <f aca="true" t="shared" si="56" ref="AE295:AE301">AG295+AI295</f>
        <v>0</v>
      </c>
      <c r="AF295" s="23">
        <f>SUMIF($AC$411:$AC$503,"=c11o",$AF$411:$AF$503)</f>
        <v>0</v>
      </c>
      <c r="AG295" s="22">
        <f>SUMIF($AC$3:$AC$380,"=c11o",$AG$3:$AG$380)</f>
        <v>0</v>
      </c>
      <c r="AH295" s="23"/>
      <c r="AI295" s="24"/>
    </row>
    <row r="296" spans="28:35" ht="15">
      <c r="AB296" s="20">
        <f>SUMIF($AC$3:$AC$380,"=g11",$AB$3:$AB$380)</f>
        <v>0</v>
      </c>
      <c r="AC296" s="21"/>
      <c r="AD296" s="21" t="s">
        <v>905</v>
      </c>
      <c r="AE296" s="22">
        <f t="shared" si="56"/>
        <v>0</v>
      </c>
      <c r="AF296" s="23">
        <f>SUMIF($AC$411:$AC$503,"=G11",$AF$411:$AF$503)</f>
        <v>0</v>
      </c>
      <c r="AG296" s="22">
        <f>SUMIF($AC$3:$AC$380,"=g11",$AG$3:$AG$380)</f>
        <v>0</v>
      </c>
      <c r="AH296" s="23"/>
      <c r="AI296" s="24"/>
    </row>
    <row r="297" spans="28:35" ht="15">
      <c r="AB297" s="20">
        <f>SUMIF($AC$3:$AC$380,"=r",$AB$3:$AB$380)</f>
        <v>0</v>
      </c>
      <c r="AC297" s="21"/>
      <c r="AD297" s="21" t="s">
        <v>786</v>
      </c>
      <c r="AE297" s="22">
        <f t="shared" si="56"/>
        <v>0</v>
      </c>
      <c r="AF297" s="23">
        <f>SUMIF($AC$411:$AC$503,"=R",$AF$411:$AF$503)</f>
        <v>0</v>
      </c>
      <c r="AG297" s="22">
        <f>SUMIF($AC$3:$AC$380,"=r",$AG$3:$AG$380)</f>
        <v>0</v>
      </c>
      <c r="AH297" s="23"/>
      <c r="AI297" s="24"/>
    </row>
    <row r="298" spans="28:35" ht="15">
      <c r="AB298" s="20">
        <f>SUMIF(AC292,"=c12a",AB292)</f>
        <v>0</v>
      </c>
      <c r="AC298" s="21"/>
      <c r="AD298" s="21" t="s">
        <v>759</v>
      </c>
      <c r="AE298" s="22">
        <f t="shared" si="56"/>
        <v>0</v>
      </c>
      <c r="AF298" s="23">
        <f>SUMIF($AC$411:$AC$503,"=C12a",$AF$411:$AF$503)</f>
        <v>0</v>
      </c>
      <c r="AG298" s="22">
        <f>SUMIF(AC292,"=C12a",AG292)</f>
        <v>0</v>
      </c>
      <c r="AH298" s="23">
        <f>SUMIF($AC$411:$AC$503,"=C12a",$AH$411:$AH$503)</f>
        <v>0</v>
      </c>
      <c r="AI298" s="24">
        <f>SUMIF(AC292,"=C12a",AI292)</f>
        <v>0</v>
      </c>
    </row>
    <row r="299" spans="28:35" ht="15">
      <c r="AB299" s="20">
        <f>SUMIF(AC292,"=c12b",AB292)</f>
        <v>0</v>
      </c>
      <c r="AC299" s="21"/>
      <c r="AD299" s="21" t="s">
        <v>38</v>
      </c>
      <c r="AE299" s="22">
        <f t="shared" si="56"/>
        <v>0</v>
      </c>
      <c r="AF299" s="23">
        <f>SUMIF($AC$411:$AC$503,"=c12b",$AF$411:$AF$503)</f>
        <v>0</v>
      </c>
      <c r="AG299" s="22">
        <f>SUMIF(AC292,"=C12b",AG292)</f>
        <v>0</v>
      </c>
      <c r="AH299" s="23">
        <f>SUMIF($AC$411:$AC$503,"=c12b",$AH$411:$AH$503)</f>
        <v>0</v>
      </c>
      <c r="AI299" s="24">
        <f>SUMIF(AC292,"=C12b",AI292)</f>
        <v>0</v>
      </c>
    </row>
    <row r="300" spans="28:35" ht="15">
      <c r="AB300" s="20">
        <f>SUMIF($AC$3:$AC$380,"=g12",$AB$3:$AB$380)</f>
        <v>0</v>
      </c>
      <c r="AC300" s="21"/>
      <c r="AD300" s="21" t="s">
        <v>916</v>
      </c>
      <c r="AE300" s="22">
        <f t="shared" si="56"/>
        <v>0</v>
      </c>
      <c r="AF300" s="23">
        <f>SUMIF($AC$411:$AC$503,"=G12",$AF$411:$AF$503)</f>
        <v>0</v>
      </c>
      <c r="AG300" s="22">
        <f>SUMIF($AC$3:$AC$380,"=g12",$AG$3:$AG$380)</f>
        <v>0</v>
      </c>
      <c r="AH300" s="23"/>
      <c r="AI300" s="24"/>
    </row>
    <row r="301" spans="28:35" ht="15">
      <c r="AB301" s="20">
        <f>SUMIF(AC292,"=c21",AB292)</f>
        <v>0</v>
      </c>
      <c r="AC301" s="21"/>
      <c r="AD301" s="21" t="s">
        <v>798</v>
      </c>
      <c r="AE301" s="22">
        <f t="shared" si="56"/>
        <v>0</v>
      </c>
      <c r="AF301" s="23">
        <f>SUMIF($AC$411:$AC$503,"=c21",$AF$411:$AF$503)</f>
        <v>0</v>
      </c>
      <c r="AG301" s="22">
        <f>SUMIF(AC292,"=c21",AG292)</f>
        <v>0</v>
      </c>
      <c r="AH301" s="23"/>
      <c r="AI301" s="24"/>
    </row>
    <row r="302" spans="28:35" ht="15">
      <c r="AB302" s="20"/>
      <c r="AC302" s="21"/>
      <c r="AD302" s="21"/>
      <c r="AE302" s="22"/>
      <c r="AF302" s="23"/>
      <c r="AG302" s="22"/>
      <c r="AH302" s="23"/>
      <c r="AI302" s="24"/>
    </row>
    <row r="303" spans="28:35" ht="15.75" thickBot="1">
      <c r="AB303" s="25">
        <f>SUM(AB294:AB301)</f>
        <v>1</v>
      </c>
      <c r="AC303" s="26"/>
      <c r="AD303" s="26" t="s">
        <v>933</v>
      </c>
      <c r="AE303" s="27">
        <f>SUM(AE294:AE301)</f>
        <v>213</v>
      </c>
      <c r="AF303" s="28">
        <f>SUM(AF294:AF301)</f>
        <v>0</v>
      </c>
      <c r="AG303" s="27"/>
      <c r="AH303" s="27"/>
      <c r="AI303" s="29"/>
    </row>
    <row r="304" spans="28:35" ht="15">
      <c r="AB304" s="33">
        <v>2019</v>
      </c>
      <c r="AC304" s="30"/>
      <c r="AD304" s="30"/>
      <c r="AE304" s="30"/>
      <c r="AF304" s="30"/>
      <c r="AG304" s="30"/>
      <c r="AH304" s="30"/>
      <c r="AI304" s="31"/>
    </row>
    <row r="305" spans="28:35" ht="15">
      <c r="AB305" s="20">
        <f aca="true" t="shared" si="57" ref="AB305:AB312">AB294</f>
        <v>1</v>
      </c>
      <c r="AC305" s="21"/>
      <c r="AD305" s="21" t="s">
        <v>24</v>
      </c>
      <c r="AE305" s="22">
        <f>AG305+AI305</f>
        <v>159.75</v>
      </c>
      <c r="AF305" s="23">
        <f>SUMIF($AC$411:$AC$503,"=c11",$AF$411:$AF$503)</f>
        <v>0</v>
      </c>
      <c r="AG305" s="22">
        <f aca="true" t="shared" si="58" ref="AG305:AG312">AG294*0.75</f>
        <v>159.75</v>
      </c>
      <c r="AH305" s="23"/>
      <c r="AI305" s="24"/>
    </row>
    <row r="306" spans="28:35" ht="15">
      <c r="AB306" s="20">
        <f t="shared" si="57"/>
        <v>0</v>
      </c>
      <c r="AC306" s="21"/>
      <c r="AD306" s="21" t="s">
        <v>33</v>
      </c>
      <c r="AE306" s="22">
        <f aca="true" t="shared" si="59" ref="AE306:AE312">AG306+AI306</f>
        <v>0</v>
      </c>
      <c r="AF306" s="23">
        <f>SUMIF($AC$411:$AC$503,"=c11o",$AF$411:$AF$503)</f>
        <v>0</v>
      </c>
      <c r="AG306" s="22">
        <f t="shared" si="58"/>
        <v>0</v>
      </c>
      <c r="AH306" s="23"/>
      <c r="AI306" s="24"/>
    </row>
    <row r="307" spans="28:35" ht="15">
      <c r="AB307" s="20">
        <f t="shared" si="57"/>
        <v>0</v>
      </c>
      <c r="AC307" s="21"/>
      <c r="AD307" s="21" t="s">
        <v>905</v>
      </c>
      <c r="AE307" s="22">
        <f t="shared" si="59"/>
        <v>0</v>
      </c>
      <c r="AF307" s="23">
        <f>SUMIF($AC$411:$AC$503,"=G11",$AF$411:$AF$503)</f>
        <v>0</v>
      </c>
      <c r="AG307" s="22">
        <f t="shared" si="58"/>
        <v>0</v>
      </c>
      <c r="AH307" s="23"/>
      <c r="AI307" s="24"/>
    </row>
    <row r="308" spans="28:35" ht="15">
      <c r="AB308" s="20">
        <f t="shared" si="57"/>
        <v>0</v>
      </c>
      <c r="AC308" s="21"/>
      <c r="AD308" s="21" t="s">
        <v>786</v>
      </c>
      <c r="AE308" s="22">
        <f t="shared" si="59"/>
        <v>0</v>
      </c>
      <c r="AF308" s="23">
        <f>SUMIF($AC$411:$AC$503,"=R",$AF$411:$AF$503)</f>
        <v>0</v>
      </c>
      <c r="AG308" s="22">
        <f t="shared" si="58"/>
        <v>0</v>
      </c>
      <c r="AH308" s="23"/>
      <c r="AI308" s="24"/>
    </row>
    <row r="309" spans="28:35" ht="15">
      <c r="AB309" s="20">
        <f t="shared" si="57"/>
        <v>0</v>
      </c>
      <c r="AC309" s="21"/>
      <c r="AD309" s="21" t="s">
        <v>759</v>
      </c>
      <c r="AE309" s="22">
        <f t="shared" si="59"/>
        <v>0</v>
      </c>
      <c r="AF309" s="23">
        <f>SUMIF($AC$411:$AC$503,"=C12a",$AF$411:$AF$503)</f>
        <v>0</v>
      </c>
      <c r="AG309" s="22">
        <f t="shared" si="58"/>
        <v>0</v>
      </c>
      <c r="AH309" s="22"/>
      <c r="AI309" s="24">
        <f>AI298*0.75</f>
        <v>0</v>
      </c>
    </row>
    <row r="310" spans="28:35" ht="15">
      <c r="AB310" s="20">
        <f t="shared" si="57"/>
        <v>0</v>
      </c>
      <c r="AC310" s="21"/>
      <c r="AD310" s="21" t="s">
        <v>38</v>
      </c>
      <c r="AE310" s="22">
        <f t="shared" si="59"/>
        <v>0</v>
      </c>
      <c r="AF310" s="23">
        <f>SUMIF($AC$411:$AC$503,"=c12b",$AF$411:$AF$503)</f>
        <v>0</v>
      </c>
      <c r="AG310" s="22">
        <f t="shared" si="58"/>
        <v>0</v>
      </c>
      <c r="AH310" s="22"/>
      <c r="AI310" s="24">
        <f>AI299*0.75</f>
        <v>0</v>
      </c>
    </row>
    <row r="311" spans="28:35" ht="15">
      <c r="AB311" s="20">
        <f t="shared" si="57"/>
        <v>0</v>
      </c>
      <c r="AC311" s="21"/>
      <c r="AD311" s="21" t="s">
        <v>916</v>
      </c>
      <c r="AE311" s="22">
        <f t="shared" si="59"/>
        <v>0</v>
      </c>
      <c r="AF311" s="23">
        <f>SUMIF($AC$411:$AC$503,"=G12",$AF$411:$AF$503)</f>
        <v>0</v>
      </c>
      <c r="AG311" s="22">
        <f t="shared" si="58"/>
        <v>0</v>
      </c>
      <c r="AH311" s="23"/>
      <c r="AI311" s="24"/>
    </row>
    <row r="312" spans="28:35" ht="15">
      <c r="AB312" s="20">
        <f t="shared" si="57"/>
        <v>0</v>
      </c>
      <c r="AC312" s="21"/>
      <c r="AD312" s="21" t="s">
        <v>798</v>
      </c>
      <c r="AE312" s="22">
        <f t="shared" si="59"/>
        <v>0</v>
      </c>
      <c r="AF312" s="23">
        <f>SUMIF($AC$411:$AC$503,"=c21",$AF$411:$AF$503)</f>
        <v>0</v>
      </c>
      <c r="AG312" s="22">
        <f t="shared" si="58"/>
        <v>0</v>
      </c>
      <c r="AH312" s="23"/>
      <c r="AI312" s="24"/>
    </row>
    <row r="313" spans="28:35" ht="15">
      <c r="AB313" s="20"/>
      <c r="AC313" s="21"/>
      <c r="AD313" s="21"/>
      <c r="AE313" s="22"/>
      <c r="AF313" s="23"/>
      <c r="AG313" s="22"/>
      <c r="AH313" s="23"/>
      <c r="AI313" s="24"/>
    </row>
    <row r="314" spans="28:35" ht="15.75" thickBot="1">
      <c r="AB314" s="25">
        <f>SUM(AB305:AB312)</f>
        <v>1</v>
      </c>
      <c r="AC314" s="26"/>
      <c r="AD314" s="26" t="s">
        <v>933</v>
      </c>
      <c r="AE314" s="27">
        <f>SUM(AE305:AE312)</f>
        <v>159.75</v>
      </c>
      <c r="AF314" s="28">
        <f>SUM(AF305:AF312)</f>
        <v>0</v>
      </c>
      <c r="AG314" s="27"/>
      <c r="AH314" s="27"/>
      <c r="AI314" s="29"/>
    </row>
    <row r="315" spans="28:35" ht="15">
      <c r="AB315" s="33">
        <v>2020</v>
      </c>
      <c r="AC315" s="30"/>
      <c r="AD315" s="30"/>
      <c r="AE315" s="30"/>
      <c r="AF315" s="30"/>
      <c r="AG315" s="30"/>
      <c r="AH315" s="30"/>
      <c r="AI315" s="31"/>
    </row>
    <row r="316" spans="28:35" ht="15">
      <c r="AB316" s="20">
        <f aca="true" t="shared" si="60" ref="AB316:AB323">AB294</f>
        <v>1</v>
      </c>
      <c r="AC316" s="21"/>
      <c r="AD316" s="21" t="s">
        <v>24</v>
      </c>
      <c r="AE316" s="22">
        <f>AG316+AI316</f>
        <v>53.25</v>
      </c>
      <c r="AF316" s="23">
        <f>SUMIF($AC$411:$AC$503,"=c11",$AF$411:$AF$503)</f>
        <v>0</v>
      </c>
      <c r="AG316" s="22">
        <f aca="true" t="shared" si="61" ref="AG316:AG323">AG294*0.25</f>
        <v>53.25</v>
      </c>
      <c r="AH316" s="23"/>
      <c r="AI316" s="24"/>
    </row>
    <row r="317" spans="28:35" ht="15">
      <c r="AB317" s="20">
        <f t="shared" si="60"/>
        <v>0</v>
      </c>
      <c r="AC317" s="21"/>
      <c r="AD317" s="21" t="s">
        <v>33</v>
      </c>
      <c r="AE317" s="22">
        <f aca="true" t="shared" si="62" ref="AE317:AE323">AG317+AI317</f>
        <v>0</v>
      </c>
      <c r="AF317" s="23">
        <f>SUMIF($AC$411:$AC$503,"=c11o",$AF$411:$AF$503)</f>
        <v>0</v>
      </c>
      <c r="AG317" s="22">
        <f t="shared" si="61"/>
        <v>0</v>
      </c>
      <c r="AH317" s="23"/>
      <c r="AI317" s="24"/>
    </row>
    <row r="318" spans="28:35" ht="15">
      <c r="AB318" s="20">
        <f t="shared" si="60"/>
        <v>0</v>
      </c>
      <c r="AC318" s="21"/>
      <c r="AD318" s="21" t="s">
        <v>905</v>
      </c>
      <c r="AE318" s="22">
        <f t="shared" si="62"/>
        <v>0</v>
      </c>
      <c r="AF318" s="23">
        <f>SUMIF($AC$411:$AC$503,"=G11",$AF$411:$AF$503)</f>
        <v>0</v>
      </c>
      <c r="AG318" s="22">
        <f t="shared" si="61"/>
        <v>0</v>
      </c>
      <c r="AH318" s="23"/>
      <c r="AI318" s="24"/>
    </row>
    <row r="319" spans="28:35" ht="15">
      <c r="AB319" s="20">
        <f t="shared" si="60"/>
        <v>0</v>
      </c>
      <c r="AC319" s="21"/>
      <c r="AD319" s="21" t="s">
        <v>786</v>
      </c>
      <c r="AE319" s="22">
        <f t="shared" si="62"/>
        <v>0</v>
      </c>
      <c r="AF319" s="23">
        <f>SUMIF($AC$411:$AC$503,"=R",$AF$411:$AF$503)</f>
        <v>0</v>
      </c>
      <c r="AG319" s="22">
        <f t="shared" si="61"/>
        <v>0</v>
      </c>
      <c r="AH319" s="23"/>
      <c r="AI319" s="24"/>
    </row>
    <row r="320" spans="28:35" ht="15">
      <c r="AB320" s="20">
        <f t="shared" si="60"/>
        <v>0</v>
      </c>
      <c r="AC320" s="21"/>
      <c r="AD320" s="21" t="s">
        <v>759</v>
      </c>
      <c r="AE320" s="22">
        <f t="shared" si="62"/>
        <v>0</v>
      </c>
      <c r="AF320" s="23">
        <f>SUMIF($AC$411:$AC$503,"=C12a",$AF$411:$AF$503)</f>
        <v>0</v>
      </c>
      <c r="AG320" s="22">
        <f t="shared" si="61"/>
        <v>0</v>
      </c>
      <c r="AH320" s="22"/>
      <c r="AI320" s="24">
        <f>AI298*0.25</f>
        <v>0</v>
      </c>
    </row>
    <row r="321" spans="28:35" ht="15">
      <c r="AB321" s="20">
        <f t="shared" si="60"/>
        <v>0</v>
      </c>
      <c r="AC321" s="21"/>
      <c r="AD321" s="21" t="s">
        <v>38</v>
      </c>
      <c r="AE321" s="22">
        <f t="shared" si="62"/>
        <v>0</v>
      </c>
      <c r="AF321" s="23">
        <f>SUMIF($AC$411:$AC$503,"=c12b",$AF$411:$AF$503)</f>
        <v>0</v>
      </c>
      <c r="AG321" s="22">
        <f t="shared" si="61"/>
        <v>0</v>
      </c>
      <c r="AH321" s="22"/>
      <c r="AI321" s="24">
        <f>AI299*0.25</f>
        <v>0</v>
      </c>
    </row>
    <row r="322" spans="28:35" ht="15">
      <c r="AB322" s="20">
        <f t="shared" si="60"/>
        <v>0</v>
      </c>
      <c r="AC322" s="21"/>
      <c r="AD322" s="21" t="s">
        <v>916</v>
      </c>
      <c r="AE322" s="22">
        <f t="shared" si="62"/>
        <v>0</v>
      </c>
      <c r="AF322" s="23">
        <f>SUMIF($AC$411:$AC$503,"=G12",$AF$411:$AF$503)</f>
        <v>0</v>
      </c>
      <c r="AG322" s="22">
        <f t="shared" si="61"/>
        <v>0</v>
      </c>
      <c r="AH322" s="23"/>
      <c r="AI322" s="24"/>
    </row>
    <row r="323" spans="28:35" ht="15">
      <c r="AB323" s="20">
        <f t="shared" si="60"/>
        <v>0</v>
      </c>
      <c r="AC323" s="21"/>
      <c r="AD323" s="21" t="s">
        <v>798</v>
      </c>
      <c r="AE323" s="22">
        <f t="shared" si="62"/>
        <v>0</v>
      </c>
      <c r="AF323" s="23">
        <f>SUMIF($AC$411:$AC$503,"=c21",$AF$411:$AF$503)</f>
        <v>0</v>
      </c>
      <c r="AG323" s="22">
        <f t="shared" si="61"/>
        <v>0</v>
      </c>
      <c r="AH323" s="23"/>
      <c r="AI323" s="24"/>
    </row>
    <row r="324" spans="28:35" ht="15">
      <c r="AB324" s="20"/>
      <c r="AC324" s="21"/>
      <c r="AD324" s="21"/>
      <c r="AE324" s="22"/>
      <c r="AF324" s="23"/>
      <c r="AG324" s="22"/>
      <c r="AH324" s="23"/>
      <c r="AI324" s="24"/>
    </row>
    <row r="325" spans="28:35" ht="15.75" thickBot="1">
      <c r="AB325" s="25">
        <f>SUM(AB316:AB323)</f>
        <v>1</v>
      </c>
      <c r="AC325" s="26"/>
      <c r="AD325" s="26" t="s">
        <v>933</v>
      </c>
      <c r="AE325" s="27">
        <f>SUM(AE316:AE323)</f>
        <v>53.25</v>
      </c>
      <c r="AF325" s="28">
        <f>SUM(AF316:AF323)</f>
        <v>0</v>
      </c>
      <c r="AG325" s="27"/>
      <c r="AH325" s="27"/>
      <c r="AI325" s="29"/>
    </row>
    <row r="328" spans="27:35" ht="15.75" thickBot="1">
      <c r="AA328" s="38" t="s">
        <v>949</v>
      </c>
      <c r="AB328" s="12"/>
      <c r="AC328" s="12"/>
      <c r="AD328" s="12"/>
      <c r="AE328" s="12"/>
      <c r="AF328" s="12"/>
      <c r="AG328" s="12"/>
      <c r="AH328" s="12"/>
      <c r="AI328" s="12"/>
    </row>
    <row r="329" spans="27:35" ht="15">
      <c r="AA329" s="12"/>
      <c r="AB329" s="14" t="s">
        <v>943</v>
      </c>
      <c r="AC329" s="15"/>
      <c r="AD329" s="16" t="s">
        <v>944</v>
      </c>
      <c r="AE329" s="17" t="s">
        <v>945</v>
      </c>
      <c r="AF329" s="18"/>
      <c r="AG329" s="17" t="s">
        <v>946</v>
      </c>
      <c r="AH329" s="18"/>
      <c r="AI329" s="19" t="s">
        <v>947</v>
      </c>
    </row>
    <row r="330" spans="27:35" ht="15">
      <c r="AA330" s="12"/>
      <c r="AB330" s="20">
        <f aca="true" t="shared" si="63" ref="AB330:AB337">AB294+AB256+AB220+AB184+AB148+AB111+AB75+AB40+AB5</f>
        <v>52</v>
      </c>
      <c r="AC330" s="21"/>
      <c r="AD330" s="21" t="s">
        <v>24</v>
      </c>
      <c r="AE330" s="22">
        <f>AG330+AI330</f>
        <v>16893</v>
      </c>
      <c r="AF330" s="23">
        <f>SUMIF($AC$411:$AC$503,"=c11",$AF$411:$AF$503)</f>
        <v>0</v>
      </c>
      <c r="AG330" s="22">
        <f aca="true" t="shared" si="64" ref="AG330:AG337">AG294+AG256+AG220+AG184+AG148+AG111+AG75+AG40+AG5</f>
        <v>16893</v>
      </c>
      <c r="AH330" s="23"/>
      <c r="AI330" s="24"/>
    </row>
    <row r="331" spans="27:35" ht="15">
      <c r="AA331" s="12"/>
      <c r="AB331" s="20">
        <f t="shared" si="63"/>
        <v>0</v>
      </c>
      <c r="AC331" s="21"/>
      <c r="AD331" s="21" t="s">
        <v>33</v>
      </c>
      <c r="AE331" s="22">
        <f aca="true" t="shared" si="65" ref="AE331:AE337">AG331+AI331</f>
        <v>0</v>
      </c>
      <c r="AF331" s="23">
        <f>SUMIF($AC$411:$AC$503,"=c11o",$AF$411:$AF$503)</f>
        <v>0</v>
      </c>
      <c r="AG331" s="22">
        <f t="shared" si="64"/>
        <v>0</v>
      </c>
      <c r="AH331" s="23"/>
      <c r="AI331" s="24"/>
    </row>
    <row r="332" spans="27:35" ht="15">
      <c r="AA332" s="12"/>
      <c r="AB332" s="20">
        <f t="shared" si="63"/>
        <v>0</v>
      </c>
      <c r="AC332" s="21"/>
      <c r="AD332" s="21" t="s">
        <v>905</v>
      </c>
      <c r="AE332" s="22">
        <f t="shared" si="65"/>
        <v>0</v>
      </c>
      <c r="AF332" s="23">
        <f>SUMIF($AC$411:$AC$503,"=G11",$AF$411:$AF$503)</f>
        <v>0</v>
      </c>
      <c r="AG332" s="22">
        <f t="shared" si="64"/>
        <v>0</v>
      </c>
      <c r="AH332" s="23"/>
      <c r="AI332" s="24"/>
    </row>
    <row r="333" spans="27:35" ht="15">
      <c r="AA333" s="12"/>
      <c r="AB333" s="20">
        <f t="shared" si="63"/>
        <v>0</v>
      </c>
      <c r="AC333" s="21"/>
      <c r="AD333" s="21" t="s">
        <v>786</v>
      </c>
      <c r="AE333" s="22">
        <f t="shared" si="65"/>
        <v>0</v>
      </c>
      <c r="AF333" s="23">
        <f>SUMIF($AC$411:$AC$503,"=R",$AF$411:$AF$503)</f>
        <v>0</v>
      </c>
      <c r="AG333" s="22">
        <f t="shared" si="64"/>
        <v>0</v>
      </c>
      <c r="AH333" s="23"/>
      <c r="AI333" s="24"/>
    </row>
    <row r="334" spans="27:35" ht="15">
      <c r="AA334" s="12"/>
      <c r="AB334" s="20">
        <f t="shared" si="63"/>
        <v>0</v>
      </c>
      <c r="AC334" s="21"/>
      <c r="AD334" s="21" t="s">
        <v>759</v>
      </c>
      <c r="AE334" s="22">
        <f t="shared" si="65"/>
        <v>0</v>
      </c>
      <c r="AF334" s="23">
        <f>SUMIF($AC$411:$AC$503,"=C12a",$AF$411:$AF$503)</f>
        <v>0</v>
      </c>
      <c r="AG334" s="22">
        <f t="shared" si="64"/>
        <v>0</v>
      </c>
      <c r="AH334" s="22"/>
      <c r="AI334" s="24">
        <f>AI298+AI260+AI224+AI188+AI152+AI115+AI79+AI44+AI9</f>
        <v>0</v>
      </c>
    </row>
    <row r="335" spans="27:35" ht="15">
      <c r="AA335" s="12"/>
      <c r="AB335" s="20">
        <f t="shared" si="63"/>
        <v>17</v>
      </c>
      <c r="AC335" s="21"/>
      <c r="AD335" s="21" t="s">
        <v>38</v>
      </c>
      <c r="AE335" s="22">
        <f t="shared" si="65"/>
        <v>177</v>
      </c>
      <c r="AF335" s="23">
        <f>SUMIF($AC$411:$AC$503,"=c12b",$AF$411:$AF$503)</f>
        <v>0</v>
      </c>
      <c r="AG335" s="22">
        <f t="shared" si="64"/>
        <v>116</v>
      </c>
      <c r="AH335" s="22"/>
      <c r="AI335" s="24">
        <f>AI299+AI261+AI225+AI189+AI153+AI116+AI80+AI45+AI10</f>
        <v>61</v>
      </c>
    </row>
    <row r="336" spans="27:35" ht="15">
      <c r="AA336" s="12"/>
      <c r="AB336" s="20">
        <f t="shared" si="63"/>
        <v>0</v>
      </c>
      <c r="AC336" s="21"/>
      <c r="AD336" s="21" t="s">
        <v>916</v>
      </c>
      <c r="AE336" s="22">
        <f t="shared" si="65"/>
        <v>0</v>
      </c>
      <c r="AF336" s="23">
        <f>SUMIF($AC$411:$AC$503,"=G12",$AF$411:$AF$503)</f>
        <v>0</v>
      </c>
      <c r="AG336" s="22">
        <f t="shared" si="64"/>
        <v>0</v>
      </c>
      <c r="AH336" s="23"/>
      <c r="AI336" s="24"/>
    </row>
    <row r="337" spans="27:35" ht="15">
      <c r="AA337" s="12"/>
      <c r="AB337" s="20">
        <f t="shared" si="63"/>
        <v>0</v>
      </c>
      <c r="AC337" s="21"/>
      <c r="AD337" s="21" t="s">
        <v>798</v>
      </c>
      <c r="AE337" s="22">
        <f t="shared" si="65"/>
        <v>0</v>
      </c>
      <c r="AF337" s="23">
        <f>SUMIF($AC$411:$AC$503,"=c21",$AF$411:$AF$503)</f>
        <v>0</v>
      </c>
      <c r="AG337" s="22">
        <f t="shared" si="64"/>
        <v>0</v>
      </c>
      <c r="AH337" s="23"/>
      <c r="AI337" s="24"/>
    </row>
    <row r="338" spans="27:35" ht="15">
      <c r="AA338" s="12"/>
      <c r="AB338" s="20"/>
      <c r="AC338" s="21"/>
      <c r="AD338" s="21"/>
      <c r="AE338" s="22"/>
      <c r="AF338" s="23"/>
      <c r="AG338" s="22"/>
      <c r="AH338" s="23"/>
      <c r="AI338" s="24"/>
    </row>
    <row r="339" spans="27:35" ht="15.75" thickBot="1">
      <c r="AA339" s="12"/>
      <c r="AB339" s="25">
        <f>SUM(AB330:AB337)</f>
        <v>69</v>
      </c>
      <c r="AC339" s="26"/>
      <c r="AD339" s="26" t="s">
        <v>933</v>
      </c>
      <c r="AE339" s="27">
        <f>SUM(AE330:AE337)</f>
        <v>17070</v>
      </c>
      <c r="AF339" s="28">
        <f>SUM(AF330:AF337)</f>
        <v>0</v>
      </c>
      <c r="AG339" s="27"/>
      <c r="AH339" s="27"/>
      <c r="AI339" s="29"/>
    </row>
    <row r="340" spans="28:35" ht="15">
      <c r="AB340" s="33">
        <v>2019</v>
      </c>
      <c r="AC340" s="30"/>
      <c r="AD340" s="30"/>
      <c r="AE340" s="30"/>
      <c r="AF340" s="30"/>
      <c r="AG340" s="30"/>
      <c r="AH340" s="30"/>
      <c r="AI340" s="31"/>
    </row>
    <row r="341" spans="28:35" ht="15">
      <c r="AB341" s="20">
        <f aca="true" t="shared" si="66" ref="AB341:AB348">AB305+AB267+AB231+AB195+AB159+AB122+AB86+AB51+AB16</f>
        <v>52</v>
      </c>
      <c r="AC341" s="21"/>
      <c r="AD341" s="21" t="s">
        <v>24</v>
      </c>
      <c r="AE341" s="22">
        <f>AG341+AI341</f>
        <v>12669.75</v>
      </c>
      <c r="AF341" s="23">
        <f>SUMIF($AC$411:$AC$503,"=c11",$AF$411:$AF$503)</f>
        <v>0</v>
      </c>
      <c r="AG341" s="22">
        <f aca="true" t="shared" si="67" ref="AG341:AG348">AG330*0.75</f>
        <v>12669.75</v>
      </c>
      <c r="AH341" s="23"/>
      <c r="AI341" s="24"/>
    </row>
    <row r="342" spans="28:35" ht="15">
      <c r="AB342" s="20">
        <f t="shared" si="66"/>
        <v>0</v>
      </c>
      <c r="AC342" s="21"/>
      <c r="AD342" s="21" t="s">
        <v>33</v>
      </c>
      <c r="AE342" s="22">
        <f aca="true" t="shared" si="68" ref="AE342:AE348">AG342+AI342</f>
        <v>0</v>
      </c>
      <c r="AF342" s="23">
        <f>SUMIF($AC$411:$AC$503,"=c11o",$AF$411:$AF$503)</f>
        <v>0</v>
      </c>
      <c r="AG342" s="22">
        <f t="shared" si="67"/>
        <v>0</v>
      </c>
      <c r="AH342" s="23"/>
      <c r="AI342" s="24"/>
    </row>
    <row r="343" spans="28:35" ht="15">
      <c r="AB343" s="20">
        <f t="shared" si="66"/>
        <v>0</v>
      </c>
      <c r="AC343" s="21"/>
      <c r="AD343" s="21" t="s">
        <v>905</v>
      </c>
      <c r="AE343" s="22">
        <f t="shared" si="68"/>
        <v>0</v>
      </c>
      <c r="AF343" s="23">
        <f>SUMIF($AC$411:$AC$503,"=G11",$AF$411:$AF$503)</f>
        <v>0</v>
      </c>
      <c r="AG343" s="22">
        <f t="shared" si="67"/>
        <v>0</v>
      </c>
      <c r="AH343" s="23"/>
      <c r="AI343" s="24"/>
    </row>
    <row r="344" spans="28:35" ht="15">
      <c r="AB344" s="20">
        <f t="shared" si="66"/>
        <v>0</v>
      </c>
      <c r="AC344" s="21"/>
      <c r="AD344" s="21" t="s">
        <v>786</v>
      </c>
      <c r="AE344" s="22">
        <f t="shared" si="68"/>
        <v>0</v>
      </c>
      <c r="AF344" s="23">
        <f>SUMIF($AC$411:$AC$503,"=R",$AF$411:$AF$503)</f>
        <v>0</v>
      </c>
      <c r="AG344" s="22">
        <f t="shared" si="67"/>
        <v>0</v>
      </c>
      <c r="AH344" s="23"/>
      <c r="AI344" s="24"/>
    </row>
    <row r="345" spans="28:35" ht="15">
      <c r="AB345" s="20">
        <f t="shared" si="66"/>
        <v>0</v>
      </c>
      <c r="AC345" s="21"/>
      <c r="AD345" s="21" t="s">
        <v>759</v>
      </c>
      <c r="AE345" s="22">
        <f t="shared" si="68"/>
        <v>0</v>
      </c>
      <c r="AF345" s="23">
        <f>SUMIF($AC$411:$AC$503,"=C12a",$AF$411:$AF$503)</f>
        <v>0</v>
      </c>
      <c r="AG345" s="22">
        <f t="shared" si="67"/>
        <v>0</v>
      </c>
      <c r="AH345" s="22"/>
      <c r="AI345" s="24">
        <f>AI334*0.75</f>
        <v>0</v>
      </c>
    </row>
    <row r="346" spans="28:35" ht="15">
      <c r="AB346" s="20">
        <f t="shared" si="66"/>
        <v>17</v>
      </c>
      <c r="AC346" s="21"/>
      <c r="AD346" s="21" t="s">
        <v>38</v>
      </c>
      <c r="AE346" s="22">
        <f t="shared" si="68"/>
        <v>132.75</v>
      </c>
      <c r="AF346" s="23">
        <f>SUMIF($AC$411:$AC$503,"=c12b",$AF$411:$AF$503)</f>
        <v>0</v>
      </c>
      <c r="AG346" s="22">
        <f t="shared" si="67"/>
        <v>87</v>
      </c>
      <c r="AH346" s="22"/>
      <c r="AI346" s="24">
        <f>AI335*0.75</f>
        <v>45.75</v>
      </c>
    </row>
    <row r="347" spans="28:35" ht="15">
      <c r="AB347" s="20">
        <f t="shared" si="66"/>
        <v>0</v>
      </c>
      <c r="AC347" s="21"/>
      <c r="AD347" s="21" t="s">
        <v>916</v>
      </c>
      <c r="AE347" s="22">
        <f t="shared" si="68"/>
        <v>0</v>
      </c>
      <c r="AF347" s="23">
        <f>SUMIF($AC$411:$AC$503,"=G12",$AF$411:$AF$503)</f>
        <v>0</v>
      </c>
      <c r="AG347" s="22">
        <f t="shared" si="67"/>
        <v>0</v>
      </c>
      <c r="AH347" s="23"/>
      <c r="AI347" s="24"/>
    </row>
    <row r="348" spans="28:35" ht="15">
      <c r="AB348" s="20">
        <f t="shared" si="66"/>
        <v>0</v>
      </c>
      <c r="AC348" s="21"/>
      <c r="AD348" s="21" t="s">
        <v>798</v>
      </c>
      <c r="AE348" s="22">
        <f t="shared" si="68"/>
        <v>0</v>
      </c>
      <c r="AF348" s="23">
        <f>SUMIF($AC$411:$AC$503,"=c21",$AF$411:$AF$503)</f>
        <v>0</v>
      </c>
      <c r="AG348" s="22">
        <f t="shared" si="67"/>
        <v>0</v>
      </c>
      <c r="AH348" s="23"/>
      <c r="AI348" s="24"/>
    </row>
    <row r="349" spans="28:35" ht="15">
      <c r="AB349" s="20"/>
      <c r="AC349" s="21"/>
      <c r="AD349" s="21"/>
      <c r="AE349" s="22"/>
      <c r="AF349" s="23"/>
      <c r="AG349" s="22"/>
      <c r="AH349" s="23"/>
      <c r="AI349" s="24"/>
    </row>
    <row r="350" spans="28:35" ht="15.75" thickBot="1">
      <c r="AB350" s="25">
        <f>SUM(AB341:AB348)</f>
        <v>69</v>
      </c>
      <c r="AC350" s="26"/>
      <c r="AD350" s="26" t="s">
        <v>933</v>
      </c>
      <c r="AE350" s="27">
        <f>SUM(AE341:AE348)</f>
        <v>12802.5</v>
      </c>
      <c r="AF350" s="28">
        <f>SUM(AF341:AF348)</f>
        <v>0</v>
      </c>
      <c r="AG350" s="27"/>
      <c r="AH350" s="27"/>
      <c r="AI350" s="29"/>
    </row>
    <row r="351" spans="28:35" ht="15">
      <c r="AB351" s="33">
        <v>2020</v>
      </c>
      <c r="AC351" s="30"/>
      <c r="AD351" s="30"/>
      <c r="AE351" s="30"/>
      <c r="AF351" s="30"/>
      <c r="AG351" s="30"/>
      <c r="AH351" s="30"/>
      <c r="AI351" s="31"/>
    </row>
    <row r="352" spans="28:35" ht="15">
      <c r="AB352" s="20">
        <f>AB330</f>
        <v>52</v>
      </c>
      <c r="AC352" s="21"/>
      <c r="AD352" s="21" t="s">
        <v>24</v>
      </c>
      <c r="AE352" s="22">
        <f>AG352+AI352</f>
        <v>4223.25</v>
      </c>
      <c r="AF352" s="23">
        <f>SUMIF($AC$411:$AC$503,"=c11",$AF$411:$AF$503)</f>
        <v>0</v>
      </c>
      <c r="AG352" s="22">
        <f aca="true" t="shared" si="69" ref="AG352:AG359">AG330*0.25</f>
        <v>4223.25</v>
      </c>
      <c r="AH352" s="23"/>
      <c r="AI352" s="24"/>
    </row>
    <row r="353" spans="28:35" ht="15">
      <c r="AB353" s="20">
        <f aca="true" t="shared" si="70" ref="AB353:AB359">AB331</f>
        <v>0</v>
      </c>
      <c r="AC353" s="21"/>
      <c r="AD353" s="21" t="s">
        <v>33</v>
      </c>
      <c r="AE353" s="22">
        <f aca="true" t="shared" si="71" ref="AE353:AE359">AG353+AI353</f>
        <v>0</v>
      </c>
      <c r="AF353" s="23">
        <f>SUMIF($AC$411:$AC$503,"=c11o",$AF$411:$AF$503)</f>
        <v>0</v>
      </c>
      <c r="AG353" s="22">
        <f t="shared" si="69"/>
        <v>0</v>
      </c>
      <c r="AH353" s="23"/>
      <c r="AI353" s="24"/>
    </row>
    <row r="354" spans="28:35" ht="15">
      <c r="AB354" s="20">
        <f t="shared" si="70"/>
        <v>0</v>
      </c>
      <c r="AC354" s="21"/>
      <c r="AD354" s="21" t="s">
        <v>905</v>
      </c>
      <c r="AE354" s="22">
        <f t="shared" si="71"/>
        <v>0</v>
      </c>
      <c r="AF354" s="23">
        <f>SUMIF($AC$411:$AC$503,"=G11",$AF$411:$AF$503)</f>
        <v>0</v>
      </c>
      <c r="AG354" s="22">
        <f t="shared" si="69"/>
        <v>0</v>
      </c>
      <c r="AH354" s="23"/>
      <c r="AI354" s="24"/>
    </row>
    <row r="355" spans="28:35" ht="15">
      <c r="AB355" s="20">
        <f t="shared" si="70"/>
        <v>0</v>
      </c>
      <c r="AC355" s="21"/>
      <c r="AD355" s="21" t="s">
        <v>786</v>
      </c>
      <c r="AE355" s="22">
        <f t="shared" si="71"/>
        <v>0</v>
      </c>
      <c r="AF355" s="23">
        <f>SUMIF($AC$411:$AC$503,"=R",$AF$411:$AF$503)</f>
        <v>0</v>
      </c>
      <c r="AG355" s="22">
        <f t="shared" si="69"/>
        <v>0</v>
      </c>
      <c r="AH355" s="23"/>
      <c r="AI355" s="24"/>
    </row>
    <row r="356" spans="28:35" ht="15">
      <c r="AB356" s="20">
        <f t="shared" si="70"/>
        <v>0</v>
      </c>
      <c r="AC356" s="21"/>
      <c r="AD356" s="21" t="s">
        <v>759</v>
      </c>
      <c r="AE356" s="22">
        <f t="shared" si="71"/>
        <v>0</v>
      </c>
      <c r="AF356" s="23">
        <f>SUMIF($AC$411:$AC$503,"=C12a",$AF$411:$AF$503)</f>
        <v>0</v>
      </c>
      <c r="AG356" s="22">
        <f t="shared" si="69"/>
        <v>0</v>
      </c>
      <c r="AH356" s="22"/>
      <c r="AI356" s="24">
        <f>AI334*0.25</f>
        <v>0</v>
      </c>
    </row>
    <row r="357" spans="28:35" ht="15">
      <c r="AB357" s="20">
        <f t="shared" si="70"/>
        <v>17</v>
      </c>
      <c r="AC357" s="21"/>
      <c r="AD357" s="21" t="s">
        <v>38</v>
      </c>
      <c r="AE357" s="22">
        <f t="shared" si="71"/>
        <v>44.25</v>
      </c>
      <c r="AF357" s="23">
        <f>SUMIF($AC$411:$AC$503,"=c12b",$AF$411:$AF$503)</f>
        <v>0</v>
      </c>
      <c r="AG357" s="22">
        <f t="shared" si="69"/>
        <v>29</v>
      </c>
      <c r="AH357" s="22"/>
      <c r="AI357" s="24">
        <f>AI335*0.25</f>
        <v>15.25</v>
      </c>
    </row>
    <row r="358" spans="28:35" ht="15">
      <c r="AB358" s="20">
        <f t="shared" si="70"/>
        <v>0</v>
      </c>
      <c r="AC358" s="21"/>
      <c r="AD358" s="21" t="s">
        <v>916</v>
      </c>
      <c r="AE358" s="22">
        <f t="shared" si="71"/>
        <v>0</v>
      </c>
      <c r="AF358" s="23">
        <f>SUMIF($AC$411:$AC$503,"=G12",$AF$411:$AF$503)</f>
        <v>0</v>
      </c>
      <c r="AG358" s="22">
        <f t="shared" si="69"/>
        <v>0</v>
      </c>
      <c r="AH358" s="23"/>
      <c r="AI358" s="24"/>
    </row>
    <row r="359" spans="28:35" ht="15">
      <c r="AB359" s="20">
        <f t="shared" si="70"/>
        <v>0</v>
      </c>
      <c r="AC359" s="21"/>
      <c r="AD359" s="21" t="s">
        <v>798</v>
      </c>
      <c r="AE359" s="22">
        <f t="shared" si="71"/>
        <v>0</v>
      </c>
      <c r="AF359" s="23">
        <f>SUMIF($AC$411:$AC$503,"=c21",$AF$411:$AF$503)</f>
        <v>0</v>
      </c>
      <c r="AG359" s="22">
        <f t="shared" si="69"/>
        <v>0</v>
      </c>
      <c r="AH359" s="23"/>
      <c r="AI359" s="24"/>
    </row>
    <row r="360" spans="28:35" ht="15">
      <c r="AB360" s="20"/>
      <c r="AC360" s="21"/>
      <c r="AD360" s="21"/>
      <c r="AE360" s="22"/>
      <c r="AF360" s="23"/>
      <c r="AG360" s="22"/>
      <c r="AH360" s="23"/>
      <c r="AI360" s="24"/>
    </row>
    <row r="361" spans="28:35" ht="15.75" thickBot="1">
      <c r="AB361" s="25">
        <f>SUM(AB352:AB359)</f>
        <v>69</v>
      </c>
      <c r="AC361" s="26"/>
      <c r="AD361" s="26" t="s">
        <v>933</v>
      </c>
      <c r="AE361" s="27">
        <f>SUM(AE352:AE359)</f>
        <v>4267.5</v>
      </c>
      <c r="AF361" s="28">
        <f>SUM(AF352:AF359)</f>
        <v>0</v>
      </c>
      <c r="AG361" s="27"/>
      <c r="AH361" s="27"/>
      <c r="AI361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 Systemy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Szymczak Tomasz [PGE Obrót O. Łódź]</dc:creator>
  <cp:keywords/>
  <dc:description/>
  <cp:lastModifiedBy>szecela</cp:lastModifiedBy>
  <cp:lastPrinted>2019-02-13T12:39:01Z</cp:lastPrinted>
  <dcterms:created xsi:type="dcterms:W3CDTF">2018-09-10T12:03:13Z</dcterms:created>
  <dcterms:modified xsi:type="dcterms:W3CDTF">2019-02-13T13:31:07Z</dcterms:modified>
  <cp:category/>
  <cp:version/>
  <cp:contentType/>
  <cp:contentStatus/>
</cp:coreProperties>
</file>